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litebook\OneDrive\Desktop\Milland\Documents\MILLAND PARISH COUNCIL\Becky\Meetings 2026\May 2026 Annual Statutory Meeting\"/>
    </mc:Choice>
  </mc:AlternateContent>
  <xr:revisionPtr revIDLastSave="0" documentId="13_ncr:1_{902BC1B4-94FD-466E-AA7A-C398D63917C5}" xr6:coauthVersionLast="47" xr6:coauthVersionMax="47" xr10:uidLastSave="{00000000-0000-0000-0000-000000000000}"/>
  <bookViews>
    <workbookView xWindow="-80" yWindow="-80" windowWidth="19360" windowHeight="10240" xr2:uid="{59E41532-B39C-4D36-94CD-E84F83D5FC88}"/>
  </bookViews>
  <sheets>
    <sheet name="Cashbook Detail" sheetId="2" r:id="rId1"/>
    <sheet name="Bank Recs MPC" sheetId="3" r:id="rId2"/>
    <sheet name="Rec Field" sheetId="4" r:id="rId3"/>
  </sheets>
  <externalReferences>
    <externalReference r:id="rId4"/>
  </externalReferences>
  <definedNames>
    <definedName name="_xlnm._FilterDatabase" localSheetId="0" hidden="1">'Cashbook Detail'!$A$5:$K$107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5" i="4" l="1"/>
  <c r="C24" i="4"/>
  <c r="C25" i="4" s="1" a="1"/>
  <c r="C25" i="4" s="1"/>
  <c r="B23" i="4"/>
  <c r="B24" i="4" s="1"/>
  <c r="B25" i="4" s="1"/>
  <c r="C22" i="4"/>
  <c r="C21" i="4"/>
  <c r="C20" i="4"/>
  <c r="C19" i="4"/>
  <c r="B19" i="4"/>
  <c r="H15" i="4"/>
  <c r="G13" i="4"/>
  <c r="F13" i="4"/>
  <c r="E13" i="4"/>
  <c r="G27" i="4" s="1"/>
  <c r="H12" i="4"/>
  <c r="H11" i="4"/>
  <c r="H10" i="4"/>
  <c r="H9" i="4"/>
  <c r="H8" i="4"/>
  <c r="H7" i="4"/>
  <c r="H13" i="4" s="1"/>
  <c r="G29" i="4" s="1"/>
  <c r="H6" i="4"/>
  <c r="H5" i="4"/>
  <c r="H4" i="4"/>
  <c r="H3" i="4"/>
  <c r="H2" i="4"/>
  <c r="E34" i="3"/>
  <c r="D33" i="3"/>
  <c r="D34" i="3" s="1"/>
  <c r="D32" i="3"/>
  <c r="D28" i="3"/>
  <c r="D22" i="3"/>
  <c r="D18" i="3"/>
  <c r="E24" i="3" s="1"/>
  <c r="D12" i="3"/>
  <c r="D8" i="3"/>
  <c r="E14" i="3" s="1"/>
  <c r="M110" i="2"/>
  <c r="N108" i="2"/>
  <c r="H104" i="2"/>
  <c r="H106" i="2" s="1"/>
  <c r="F104" i="2"/>
  <c r="E104" i="2"/>
  <c r="G103" i="2"/>
  <c r="G102" i="2"/>
  <c r="G101" i="2"/>
  <c r="G100" i="2"/>
  <c r="G99" i="2"/>
  <c r="G98" i="2"/>
  <c r="G97" i="2"/>
  <c r="G96" i="2"/>
  <c r="G95" i="2"/>
  <c r="G94" i="2"/>
  <c r="G93" i="2"/>
  <c r="G92" i="2"/>
  <c r="G91" i="2"/>
  <c r="G90" i="2"/>
  <c r="G89" i="2"/>
  <c r="G88" i="2"/>
  <c r="G87" i="2"/>
  <c r="G86" i="2"/>
  <c r="G85" i="2"/>
  <c r="G84" i="2"/>
  <c r="G83" i="2"/>
  <c r="G82" i="2"/>
  <c r="G81" i="2"/>
  <c r="G80" i="2"/>
  <c r="F80" i="2"/>
  <c r="E80" i="2"/>
  <c r="G79" i="2"/>
  <c r="G78" i="2"/>
  <c r="G77" i="2"/>
  <c r="G76" i="2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60" i="2"/>
  <c r="G59" i="2"/>
  <c r="G58" i="2"/>
  <c r="G57" i="2"/>
  <c r="G56" i="2"/>
  <c r="G55" i="2"/>
  <c r="G54" i="2"/>
  <c r="G53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P26" i="2"/>
  <c r="O26" i="2"/>
  <c r="P29" i="2" s="1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104" i="2" s="1"/>
  <c r="L6" i="2"/>
  <c r="G31" i="4" l="1"/>
  <c r="G35" i="4" s="1"/>
  <c r="D24" i="3"/>
  <c r="D14" i="3"/>
  <c r="G108" i="2"/>
  <c r="H105" i="2"/>
  <c r="I7" i="2"/>
  <c r="I8" i="2" s="1"/>
  <c r="I9" i="2" s="1"/>
  <c r="I10" i="2" s="1"/>
  <c r="I11" i="2" s="1"/>
  <c r="I12" i="2" s="1"/>
  <c r="I13" i="2" s="1"/>
  <c r="I14" i="2" s="1"/>
  <c r="I15" i="2" s="1"/>
  <c r="I16" i="2" s="1"/>
  <c r="I17" i="2" s="1"/>
  <c r="I18" i="2" s="1"/>
  <c r="I19" i="2" s="1"/>
  <c r="I20" i="2" s="1"/>
  <c r="I21" i="2" s="1"/>
  <c r="I22" i="2" s="1"/>
  <c r="I23" i="2" s="1"/>
  <c r="I24" i="2" s="1"/>
  <c r="I25" i="2" s="1"/>
  <c r="I26" i="2" s="1"/>
  <c r="I27" i="2" s="1"/>
  <c r="I28" i="2" s="1"/>
  <c r="I29" i="2" s="1"/>
  <c r="I30" i="2" s="1"/>
  <c r="I31" i="2" s="1"/>
  <c r="I32" i="2" s="1"/>
  <c r="I33" i="2" s="1"/>
  <c r="I34" i="2" s="1"/>
  <c r="I35" i="2" s="1"/>
  <c r="I36" i="2" s="1"/>
  <c r="I37" i="2" s="1"/>
  <c r="I38" i="2" s="1"/>
  <c r="I39" i="2" s="1"/>
  <c r="I40" i="2" s="1"/>
  <c r="I41" i="2" s="1"/>
  <c r="I42" i="2" s="1"/>
  <c r="I43" i="2" s="1"/>
  <c r="I44" i="2" s="1"/>
  <c r="I45" i="2" s="1"/>
  <c r="I46" i="2" s="1"/>
  <c r="I47" i="2" s="1"/>
  <c r="I48" i="2" s="1"/>
  <c r="I49" i="2" s="1"/>
  <c r="I50" i="2" s="1"/>
  <c r="I51" i="2" s="1"/>
  <c r="I52" i="2" s="1"/>
  <c r="I53" i="2" s="1"/>
  <c r="I54" i="2" s="1"/>
  <c r="I55" i="2" s="1"/>
  <c r="I56" i="2" s="1"/>
  <c r="I57" i="2" s="1"/>
  <c r="I58" i="2" s="1"/>
  <c r="I59" i="2" s="1"/>
  <c r="I60" i="2" s="1"/>
  <c r="I61" i="2" s="1"/>
  <c r="I62" i="2" s="1"/>
  <c r="I63" i="2" s="1"/>
  <c r="I64" i="2" s="1"/>
  <c r="I65" i="2" s="1"/>
  <c r="I66" i="2" s="1"/>
  <c r="I67" i="2" s="1"/>
  <c r="I68" i="2" s="1"/>
  <c r="I69" i="2" s="1"/>
  <c r="I70" i="2" s="1"/>
  <c r="I71" i="2" s="1"/>
  <c r="I72" i="2" s="1"/>
  <c r="I73" i="2" s="1"/>
  <c r="I74" i="2" s="1"/>
  <c r="I75" i="2" s="1"/>
  <c r="I76" i="2" s="1"/>
  <c r="I77" i="2" s="1"/>
  <c r="I78" i="2" s="1"/>
  <c r="I79" i="2" s="1"/>
  <c r="I80" i="2" s="1"/>
  <c r="I81" i="2" s="1"/>
  <c r="I82" i="2" s="1"/>
  <c r="I83" i="2" s="1"/>
  <c r="I84" i="2" s="1"/>
  <c r="I85" i="2" s="1"/>
  <c r="I86" i="2" s="1"/>
  <c r="I87" i="2" s="1"/>
  <c r="I88" i="2" s="1"/>
  <c r="I89" i="2" s="1"/>
  <c r="I90" i="2" s="1"/>
  <c r="I91" i="2" s="1"/>
  <c r="I92" i="2" s="1"/>
  <c r="I93" i="2" s="1"/>
  <c r="I94" i="2" s="1"/>
  <c r="I95" i="2" s="1"/>
  <c r="I96" i="2" s="1"/>
  <c r="I97" i="2" s="1"/>
  <c r="I98" i="2" s="1"/>
  <c r="I99" i="2" s="1"/>
  <c r="M108" i="2"/>
  <c r="M109" i="2" s="1"/>
  <c r="M111" i="2" s="1"/>
  <c r="M114" i="2" s="1"/>
  <c r="O99" i="2" l="1"/>
  <c r="I100" i="2"/>
  <c r="I101" i="2" s="1"/>
  <c r="I102" i="2" s="1"/>
  <c r="I103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Elitebook</author>
  </authors>
  <commentList>
    <comment ref="C54" authorId="0" shapeId="0" xr:uid="{CAAC84AD-9FF5-4CC8-8F55-7CBC45FCB469}">
      <text>
        <r>
          <rPr>
            <b/>
            <sz val="9"/>
            <color indexed="81"/>
            <rFont val="Tahoma"/>
            <family val="2"/>
          </rPr>
          <t>Elitebook:</t>
        </r>
        <r>
          <rPr>
            <sz val="9"/>
            <color indexed="81"/>
            <rFont val="Tahoma"/>
            <family val="2"/>
          </rPr>
          <t xml:space="preserve">
should read P6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Elitebook</author>
  </authors>
  <commentList>
    <comment ref="E18" authorId="0" shapeId="0" xr:uid="{B6C188D0-7049-4B6D-9CF1-5DD3A7E2327F}">
      <text>
        <r>
          <rPr>
            <b/>
            <sz val="9"/>
            <color indexed="81"/>
            <rFont val="Tahoma"/>
            <family val="2"/>
          </rPr>
          <t>Elitebook:</t>
        </r>
        <r>
          <rPr>
            <sz val="9"/>
            <color indexed="81"/>
            <rFont val="Tahoma"/>
            <family val="2"/>
          </rPr>
          <t xml:space="preserve">
from last APA financial report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<sst xmlns="http://schemas.openxmlformats.org/spreadsheetml/2006/main" count="532" uniqueCount="234">
  <si>
    <t>MILLAND PARISH COUNCIL</t>
  </si>
  <si>
    <t>Cashbook</t>
  </si>
  <si>
    <t>Year ended</t>
  </si>
  <si>
    <t>Date</t>
  </si>
  <si>
    <t>Payee</t>
  </si>
  <si>
    <t>Description</t>
  </si>
  <si>
    <t>Voucher</t>
  </si>
  <si>
    <t>Net</t>
  </si>
  <si>
    <t>VAT</t>
  </si>
  <si>
    <t>Gross</t>
  </si>
  <si>
    <t>Receipt</t>
  </si>
  <si>
    <t>Balance</t>
  </si>
  <si>
    <t>Analysis</t>
  </si>
  <si>
    <t>Status</t>
  </si>
  <si>
    <t>Balance b/f</t>
  </si>
  <si>
    <t>Paid</t>
  </si>
  <si>
    <t>Nest</t>
  </si>
  <si>
    <t>Pension Contribution</t>
  </si>
  <si>
    <t>DD</t>
  </si>
  <si>
    <t xml:space="preserve">Pension contribution </t>
  </si>
  <si>
    <t xml:space="preserve">CDC Payments </t>
  </si>
  <si>
    <t>Precept</t>
  </si>
  <si>
    <t>Precept received</t>
  </si>
  <si>
    <t>Public Works Loan</t>
  </si>
  <si>
    <t>Loan Repayment</t>
  </si>
  <si>
    <t>PWL</t>
  </si>
  <si>
    <t>V Williams   30.04.2025</t>
  </si>
  <si>
    <t>Salary £ - P.1 Office</t>
  </si>
  <si>
    <t>OL256</t>
  </si>
  <si>
    <t>Clerk's Salary + Office</t>
  </si>
  <si>
    <t>Clerk's Expenses</t>
  </si>
  <si>
    <t>P1</t>
  </si>
  <si>
    <t>HMRC</t>
  </si>
  <si>
    <t>PAYE - P1</t>
  </si>
  <si>
    <t>OL257</t>
  </si>
  <si>
    <t>WSALC</t>
  </si>
  <si>
    <t>Subscription</t>
  </si>
  <si>
    <t>OL258</t>
  </si>
  <si>
    <t xml:space="preserve">Subscriptions </t>
  </si>
  <si>
    <t>Mulberry &amp; Co.</t>
  </si>
  <si>
    <t>Internal Audit</t>
  </si>
  <si>
    <t>OL259</t>
  </si>
  <si>
    <t>Audit</t>
  </si>
  <si>
    <t>Azets</t>
  </si>
  <si>
    <t>Payroll Services Q3 &amp; Q4 24-25</t>
  </si>
  <si>
    <t>OL260</t>
  </si>
  <si>
    <t xml:space="preserve">Payroll admin: Azets </t>
  </si>
  <si>
    <t>Coloured Courts</t>
  </si>
  <si>
    <t xml:space="preserve">Court Clean and treament </t>
  </si>
  <si>
    <t>OL261</t>
  </si>
  <si>
    <t>MTC</t>
  </si>
  <si>
    <t>Rob Findlay</t>
  </si>
  <si>
    <t>Parish Maintenance</t>
  </si>
  <si>
    <t>OL262</t>
  </si>
  <si>
    <t>Environment &amp; Amenities</t>
  </si>
  <si>
    <t>Surefire Training</t>
  </si>
  <si>
    <t>Basic First Aid and AED Training Course</t>
  </si>
  <si>
    <t>OL263</t>
  </si>
  <si>
    <t xml:space="preserve">Training </t>
  </si>
  <si>
    <t>V Williams P2</t>
  </si>
  <si>
    <t>Salary £ - P.2 Office £58.33</t>
  </si>
  <si>
    <t>OL264</t>
  </si>
  <si>
    <t>P2</t>
  </si>
  <si>
    <t>PAYE 2602</t>
  </si>
  <si>
    <t>OL265</t>
  </si>
  <si>
    <t>Playsafety Limited</t>
  </si>
  <si>
    <t>RoSPA</t>
  </si>
  <si>
    <t>OL266</t>
  </si>
  <si>
    <t>VAT refund</t>
  </si>
  <si>
    <t>Receipt: VAT repaid</t>
  </si>
  <si>
    <t>Clear Councils (BHIB)</t>
  </si>
  <si>
    <t>Insurance Renewal</t>
  </si>
  <si>
    <t>OL267</t>
  </si>
  <si>
    <t>Insurance</t>
  </si>
  <si>
    <t>V Williams P3</t>
  </si>
  <si>
    <t xml:space="preserve">Salary £ - P.3 </t>
  </si>
  <si>
    <t>OL268</t>
  </si>
  <si>
    <t>V Williams</t>
  </si>
  <si>
    <t>Clerk's Expenses P3</t>
  </si>
  <si>
    <t>PAYE 2603</t>
  </si>
  <si>
    <t>OL269</t>
  </si>
  <si>
    <t>OL270</t>
  </si>
  <si>
    <t>REIM V Williams</t>
  </si>
  <si>
    <t>Claranet - Domain Name</t>
  </si>
  <si>
    <t>OL271</t>
  </si>
  <si>
    <t>IT costs</t>
  </si>
  <si>
    <t>Recreation Field</t>
  </si>
  <si>
    <t>Maintenance Grant 1 / 2</t>
  </si>
  <si>
    <t>OL272</t>
  </si>
  <si>
    <t>Rec Field Grant</t>
  </si>
  <si>
    <t>Administration Grant 1 / 2</t>
  </si>
  <si>
    <t>OL273</t>
  </si>
  <si>
    <t>Cartersland Wildflower Group</t>
  </si>
  <si>
    <t>Grant</t>
  </si>
  <si>
    <t>OL274</t>
  </si>
  <si>
    <t xml:space="preserve">Grants </t>
  </si>
  <si>
    <t>(M/I/L) Churches</t>
  </si>
  <si>
    <t>OL275</t>
  </si>
  <si>
    <t>Milland Valley Memorial Hall</t>
  </si>
  <si>
    <t>Hall Hire</t>
  </si>
  <si>
    <t>OL277</t>
  </si>
  <si>
    <t>Hall Bookings</t>
  </si>
  <si>
    <t>Vision ICT</t>
  </si>
  <si>
    <t>Website Hosting &amp; Support</t>
  </si>
  <si>
    <t>OL278</t>
  </si>
  <si>
    <t>Payroll Services</t>
  </si>
  <si>
    <t>OL279</t>
  </si>
  <si>
    <t>V Williams P4</t>
  </si>
  <si>
    <t xml:space="preserve">Salary £ - P.4 </t>
  </si>
  <si>
    <t>OL281</t>
  </si>
  <si>
    <t>PAYE 2604</t>
  </si>
  <si>
    <t>OL282</t>
  </si>
  <si>
    <t xml:space="preserve">V Williams    </t>
  </si>
  <si>
    <t xml:space="preserve">Salary £ - P.5 </t>
  </si>
  <si>
    <t xml:space="preserve">HMRC       </t>
  </si>
  <si>
    <t>PAYE 2605</t>
  </si>
  <si>
    <t>R Findlay</t>
  </si>
  <si>
    <t>REIMB V Williams</t>
  </si>
  <si>
    <t>MTC Net - Sports Equip</t>
  </si>
  <si>
    <t>Reimb V Williams</t>
  </si>
  <si>
    <t>MTC Net Straps Edwards Sports</t>
  </si>
  <si>
    <t>ICO</t>
  </si>
  <si>
    <t>Annual Subscription</t>
  </si>
  <si>
    <t>NEST</t>
  </si>
  <si>
    <t xml:space="preserve">MTC </t>
  </si>
  <si>
    <t>Income</t>
  </si>
  <si>
    <t>PAYE 2607</t>
  </si>
  <si>
    <t>Hall Hire Finance Meeting</t>
  </si>
  <si>
    <t>Azets Payroll</t>
  </si>
  <si>
    <t>Reimb L Myles</t>
  </si>
  <si>
    <t>Indeed Job Advert</t>
  </si>
  <si>
    <t>Meet Up Coffees</t>
  </si>
  <si>
    <t>Welcome Fund Initiative</t>
  </si>
  <si>
    <t>Reimb C Collins</t>
  </si>
  <si>
    <t>Wel Medical Defibrillator Battery</t>
  </si>
  <si>
    <t>Defib Fund</t>
  </si>
  <si>
    <t>Phoebox Refurb</t>
  </si>
  <si>
    <t>Air Ambulance</t>
  </si>
  <si>
    <t>Donation</t>
  </si>
  <si>
    <t xml:space="preserve">Donations (Sec137) </t>
  </si>
  <si>
    <t>Linch PCC</t>
  </si>
  <si>
    <t>Bettesworth Room Hire 02 October 2025</t>
  </si>
  <si>
    <t>V Williams P7</t>
  </si>
  <si>
    <t>Salary Oct</t>
  </si>
  <si>
    <t>Employer Tax / NI</t>
  </si>
  <si>
    <t>L Myles</t>
  </si>
  <si>
    <t>refund overpayment</t>
  </si>
  <si>
    <t>Moore</t>
  </si>
  <si>
    <t>INV 333037</t>
  </si>
  <si>
    <t>V Williams P8</t>
  </si>
  <si>
    <t>SALARY NOV</t>
  </si>
  <si>
    <t>Glasdon</t>
  </si>
  <si>
    <t xml:space="preserve">INV. SI924311 BBP	</t>
  </si>
  <si>
    <t>CIL</t>
  </si>
  <si>
    <t>D Somma</t>
  </si>
  <si>
    <t xml:space="preserve">CLOUD BBP	</t>
  </si>
  <si>
    <t xml:space="preserve">MILLAND DDR	</t>
  </si>
  <si>
    <t>V Williams P9</t>
  </si>
  <si>
    <t>Clerk Salary Dec</t>
  </si>
  <si>
    <t>IT Support</t>
  </si>
  <si>
    <t>Inv 21183</t>
  </si>
  <si>
    <t>Nov / Dec</t>
  </si>
  <si>
    <t>R Denby P7-9</t>
  </si>
  <si>
    <t xml:space="preserve">Clerk Salary Oct - Dec 26 </t>
  </si>
  <si>
    <t>Hollycombe School</t>
  </si>
  <si>
    <t>Library Grant</t>
  </si>
  <si>
    <t>R Denby P10</t>
  </si>
  <si>
    <t xml:space="preserve">Clerk Salary Jan </t>
  </si>
  <si>
    <t>Inv 2094 LM Training</t>
  </si>
  <si>
    <t>Milland Community Shop</t>
  </si>
  <si>
    <t>R Denby</t>
  </si>
  <si>
    <t>Clerk Salary Feb</t>
  </si>
  <si>
    <t>Jan / Feb Maintenance</t>
  </si>
  <si>
    <t>Stocksigns</t>
  </si>
  <si>
    <t xml:space="preserve">INV SW70129/8 </t>
  </si>
  <si>
    <t>bank s/ment</t>
  </si>
  <si>
    <t>diff</t>
  </si>
  <si>
    <t>Credit</t>
  </si>
  <si>
    <t>The Milland Community Store</t>
  </si>
  <si>
    <t>Total</t>
  </si>
  <si>
    <t>net spend</t>
  </si>
  <si>
    <t>Year Rec</t>
  </si>
  <si>
    <t>out</t>
  </si>
  <si>
    <t>in</t>
  </si>
  <si>
    <t>cashbook position march</t>
  </si>
  <si>
    <t>transactions fy to march bank</t>
  </si>
  <si>
    <t>march salary paid in april</t>
  </si>
  <si>
    <t>boher</t>
  </si>
  <si>
    <t>Bank Rec 25/26</t>
  </si>
  <si>
    <t>Bank reconciliation as at</t>
  </si>
  <si>
    <t>Agrees to bank statement</t>
  </si>
  <si>
    <t>Balance per cashbook</t>
  </si>
  <si>
    <t>Items in cashbook not on bank:</t>
  </si>
  <si>
    <t>none</t>
  </si>
  <si>
    <t>Balance on bank</t>
  </si>
  <si>
    <t>Boher Architecture not paid</t>
  </si>
  <si>
    <t>April statement not yet available at time of reconciliation</t>
  </si>
  <si>
    <t xml:space="preserve"> Amount </t>
  </si>
  <si>
    <t>Subcategory</t>
  </si>
  <si>
    <t>Memo</t>
  </si>
  <si>
    <t>Direct Debit</t>
  </si>
  <si>
    <t xml:space="preserve">CDC CUSTOMER A/CS     	C000190 DDR	</t>
  </si>
  <si>
    <t>admin - cdc bins etc</t>
  </si>
  <si>
    <t>Bill Payment</t>
  </si>
  <si>
    <t xml:space="preserve">R FINDLAY             	MAINTENANCE BBP	</t>
  </si>
  <si>
    <t>repairs and maintenance</t>
  </si>
  <si>
    <t>GRAVELMASTER LTD      	INV.352434 P BARK BBP</t>
  </si>
  <si>
    <t xml:space="preserve">R FINDLAY             	MAINT05.06 BBP	</t>
  </si>
  <si>
    <t>Funds Transfer</t>
  </si>
  <si>
    <t xml:space="preserve">203106 50010332       	REC ADMIN 1/2 FT	</t>
  </si>
  <si>
    <t>income from MPC</t>
  </si>
  <si>
    <t xml:space="preserve">203106 50010332       	MAINT 1/2 FT	</t>
  </si>
  <si>
    <t xml:space="preserve">R FINDLAY             	REC MAINT BBP	</t>
  </si>
  <si>
    <t xml:space="preserve">CREATIVE PLAY UK      	INV32284 BBP	</t>
  </si>
  <si>
    <t>cant find invoice so no vat for now</t>
  </si>
  <si>
    <t xml:space="preserve">R FINDLAY             	MAINT NOV BBP	</t>
  </si>
  <si>
    <t xml:space="preserve">R FINDLAY             	MPC JAN 26 BBP	</t>
  </si>
  <si>
    <t>next fy</t>
  </si>
  <si>
    <t>Bank Rec FY 25/26 as at 31/03/26</t>
  </si>
  <si>
    <t>Totals FY 25/26</t>
  </si>
  <si>
    <t>monies in</t>
  </si>
  <si>
    <t>monies out</t>
  </si>
  <si>
    <t>Balance per cash book apr 25</t>
  </si>
  <si>
    <t>Maintenance</t>
  </si>
  <si>
    <t>Items in cashbook not on bank</t>
  </si>
  <si>
    <t>Admin</t>
  </si>
  <si>
    <t>Balance per bank April 25</t>
  </si>
  <si>
    <t>Diff</t>
  </si>
  <si>
    <t>immaterial</t>
  </si>
  <si>
    <t>cash movements in</t>
  </si>
  <si>
    <t>cash movements out</t>
  </si>
  <si>
    <t>Balance per cashbook Mar 26</t>
  </si>
  <si>
    <t>Balance per bank Mar 26</t>
  </si>
  <si>
    <t>CDC FY 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</si>
</sst>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F800]dddd\,\ mmmm\ dd\,\ yyyy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3F3F76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4" tint="-0.249977111117893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sz val="11"/>
      <color theme="9" tint="-0.249977111117893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u val="singleAccounting"/>
      <sz val="11"/>
      <color theme="1"/>
      <name val="Aptos Narrow"/>
      <family val="2"/>
      <scheme val="minor"/>
    </font>
    <font>
      <b/>
      <i/>
      <sz val="11"/>
      <color rgb="FF7030A0"/>
      <name val="Aptos Narrow"/>
      <family val="2"/>
      <scheme val="minor"/>
    </font>
    <font>
      <sz val="11"/>
      <color theme="9" tint="-0.249977111117893"/>
      <name val="Aptos Narrow"/>
      <family val="2"/>
      <scheme val="minor"/>
    </font>
    <font>
      <b/>
      <sz val="11"/>
      <name val="Aptos Narrow"/>
      <family val="2"/>
      <scheme val="minor"/>
    </font>
    <font>
      <b/>
      <u val="singleAccounting"/>
      <sz val="11"/>
      <name val="Aptos Narrow"/>
      <family val="2"/>
      <scheme val="minor"/>
    </font>
    <font>
      <u val="singleAccounting"/>
      <sz val="11"/>
      <color theme="1"/>
      <name val="Aptos Narrow"/>
      <family val="2"/>
      <scheme val="minor"/>
    </font>
    <font>
      <b/>
      <sz val="11"/>
      <color rgb="FF7030A0"/>
      <name val="Aptos Narrow"/>
      <family val="2"/>
      <scheme val="minor"/>
    </font>
    <font>
      <sz val="11"/>
      <color rgb="FF7030A0"/>
      <name val="Aptos Narrow"/>
      <family val="2"/>
      <scheme val="minor"/>
    </font>
    <font>
      <i/>
      <sz val="11"/>
      <color rgb="FF7030A0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2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CD0E8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2" borderId="1" applyNumberFormat="0" applyAlignment="0" applyProtection="0"/>
  </cellStyleXfs>
  <cellXfs count="81">
    <xf numFmtId="0" fontId="0" fillId="0" borderId="0" xfId="0"/>
    <xf numFmtId="43" fontId="3" fillId="0" borderId="0" xfId="1" applyFont="1" applyFill="1"/>
    <xf numFmtId="43" fontId="0" fillId="0" borderId="0" xfId="1" applyFont="1"/>
    <xf numFmtId="164" fontId="0" fillId="0" borderId="0" xfId="0" applyNumberFormat="1"/>
    <xf numFmtId="0" fontId="0" fillId="0" borderId="0" xfId="0" applyAlignment="1">
      <alignment horizontal="center"/>
    </xf>
    <xf numFmtId="43" fontId="3" fillId="0" borderId="0" xfId="1" applyFont="1" applyFill="1" applyAlignment="1">
      <alignment horizontal="center"/>
    </xf>
    <xf numFmtId="43" fontId="0" fillId="0" borderId="0" xfId="1" applyFont="1" applyAlignment="1">
      <alignment horizontal="center"/>
    </xf>
    <xf numFmtId="14" fontId="0" fillId="0" borderId="0" xfId="0" applyNumberFormat="1"/>
    <xf numFmtId="43" fontId="5" fillId="0" borderId="0" xfId="1" applyFont="1" applyBorder="1" applyAlignment="1">
      <alignment wrapText="1"/>
    </xf>
    <xf numFmtId="43" fontId="0" fillId="0" borderId="0" xfId="1" applyFont="1" applyFill="1"/>
    <xf numFmtId="43" fontId="0" fillId="3" borderId="0" xfId="0" applyNumberFormat="1" applyFill="1"/>
    <xf numFmtId="43" fontId="0" fillId="0" borderId="0" xfId="0" applyNumberFormat="1"/>
    <xf numFmtId="14" fontId="5" fillId="0" borderId="0" xfId="0" applyNumberFormat="1" applyFont="1"/>
    <xf numFmtId="0" fontId="5" fillId="0" borderId="0" xfId="0" applyFont="1"/>
    <xf numFmtId="43" fontId="5" fillId="0" borderId="0" xfId="1" applyFont="1"/>
    <xf numFmtId="43" fontId="5" fillId="0" borderId="0" xfId="1" applyFont="1" applyFill="1"/>
    <xf numFmtId="43" fontId="5" fillId="3" borderId="0" xfId="0" applyNumberFormat="1" applyFont="1" applyFill="1"/>
    <xf numFmtId="0" fontId="0" fillId="0" borderId="0" xfId="0" applyAlignment="1">
      <alignment horizontal="left"/>
    </xf>
    <xf numFmtId="43" fontId="0" fillId="0" borderId="0" xfId="1" applyFont="1" applyFill="1" applyAlignment="1">
      <alignment horizontal="right"/>
    </xf>
    <xf numFmtId="43" fontId="0" fillId="0" borderId="0" xfId="1" applyFont="1" applyAlignment="1">
      <alignment horizontal="right"/>
    </xf>
    <xf numFmtId="43" fontId="6" fillId="0" borderId="0" xfId="1" applyFont="1"/>
    <xf numFmtId="43" fontId="6" fillId="0" borderId="0" xfId="0" applyNumberFormat="1" applyFont="1"/>
    <xf numFmtId="43" fontId="3" fillId="4" borderId="0" xfId="0" applyNumberFormat="1" applyFont="1" applyFill="1"/>
    <xf numFmtId="43" fontId="0" fillId="0" borderId="2" xfId="0" applyNumberFormat="1" applyBorder="1"/>
    <xf numFmtId="43" fontId="3" fillId="0" borderId="2" xfId="1" applyFont="1" applyFill="1" applyBorder="1"/>
    <xf numFmtId="0" fontId="4" fillId="0" borderId="0" xfId="0" applyFont="1"/>
    <xf numFmtId="43" fontId="5" fillId="0" borderId="2" xfId="1" applyFont="1" applyFill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7" fillId="0" borderId="6" xfId="0" applyFont="1" applyBorder="1" applyAlignment="1">
      <alignment horizontal="center"/>
    </xf>
    <xf numFmtId="0" fontId="0" fillId="0" borderId="7" xfId="0" applyBorder="1"/>
    <xf numFmtId="0" fontId="7" fillId="0" borderId="0" xfId="0" applyFont="1" applyAlignment="1">
      <alignment horizontal="center"/>
    </xf>
    <xf numFmtId="43" fontId="0" fillId="0" borderId="6" xfId="1" applyFont="1" applyBorder="1"/>
    <xf numFmtId="43" fontId="3" fillId="0" borderId="0" xfId="1" applyFont="1" applyBorder="1"/>
    <xf numFmtId="43" fontId="0" fillId="0" borderId="2" xfId="1" applyFont="1" applyBorder="1"/>
    <xf numFmtId="43" fontId="0" fillId="0" borderId="0" xfId="1" applyFont="1" applyBorder="1"/>
    <xf numFmtId="43" fontId="0" fillId="0" borderId="6" xfId="0" applyNumberFormat="1" applyBorder="1"/>
    <xf numFmtId="43" fontId="0" fillId="0" borderId="0" xfId="1" applyFont="1" applyFill="1" applyBorder="1"/>
    <xf numFmtId="43" fontId="8" fillId="5" borderId="2" xfId="0" applyNumberFormat="1" applyFont="1" applyFill="1" applyBorder="1"/>
    <xf numFmtId="43" fontId="8" fillId="0" borderId="0" xfId="1" applyFont="1" applyFill="1" applyBorder="1"/>
    <xf numFmtId="0" fontId="9" fillId="0" borderId="0" xfId="0" applyFont="1"/>
    <xf numFmtId="0" fontId="0" fillId="0" borderId="8" xfId="0" applyBorder="1"/>
    <xf numFmtId="0" fontId="0" fillId="0" borderId="9" xfId="0" applyBorder="1"/>
    <xf numFmtId="0" fontId="0" fillId="0" borderId="10" xfId="0" applyBorder="1"/>
    <xf numFmtId="43" fontId="12" fillId="0" borderId="0" xfId="1" applyFont="1"/>
    <xf numFmtId="14" fontId="2" fillId="0" borderId="0" xfId="2" applyNumberFormat="1" applyFill="1" applyBorder="1"/>
    <xf numFmtId="43" fontId="0" fillId="0" borderId="9" xfId="1" applyFont="1" applyFill="1" applyBorder="1"/>
    <xf numFmtId="43" fontId="2" fillId="0" borderId="0" xfId="1" applyFont="1" applyFill="1" applyBorder="1"/>
    <xf numFmtId="43" fontId="2" fillId="0" borderId="0" xfId="2" applyNumberFormat="1" applyFill="1" applyBorder="1"/>
    <xf numFmtId="43" fontId="2" fillId="6" borderId="2" xfId="2" applyNumberFormat="1" applyFill="1" applyBorder="1"/>
    <xf numFmtId="43" fontId="2" fillId="7" borderId="0" xfId="1" applyFont="1" applyFill="1" applyBorder="1"/>
    <xf numFmtId="43" fontId="2" fillId="7" borderId="0" xfId="2" applyNumberFormat="1" applyFill="1" applyBorder="1"/>
    <xf numFmtId="0" fontId="13" fillId="0" borderId="0" xfId="0" applyFont="1"/>
    <xf numFmtId="0" fontId="14" fillId="0" borderId="0" xfId="0" applyFont="1"/>
    <xf numFmtId="43" fontId="9" fillId="0" borderId="0" xfId="1" applyFont="1" applyFill="1"/>
    <xf numFmtId="43" fontId="4" fillId="0" borderId="0" xfId="1" applyFont="1" applyFill="1"/>
    <xf numFmtId="43" fontId="3" fillId="0" borderId="0" xfId="1" applyFont="1"/>
    <xf numFmtId="0" fontId="0" fillId="8" borderId="0" xfId="0" applyFill="1"/>
    <xf numFmtId="0" fontId="3" fillId="0" borderId="0" xfId="0" applyFont="1"/>
    <xf numFmtId="43" fontId="9" fillId="0" borderId="11" xfId="1" applyFont="1" applyFill="1" applyBorder="1"/>
    <xf numFmtId="43" fontId="15" fillId="0" borderId="11" xfId="1" applyFont="1" applyFill="1" applyBorder="1"/>
    <xf numFmtId="14" fontId="0" fillId="9" borderId="0" xfId="0" applyNumberFormat="1" applyFill="1"/>
    <xf numFmtId="43" fontId="0" fillId="9" borderId="0" xfId="1" applyFont="1" applyFill="1"/>
    <xf numFmtId="0" fontId="0" fillId="9" borderId="0" xfId="0" applyFill="1"/>
    <xf numFmtId="43" fontId="9" fillId="9" borderId="0" xfId="1" applyFont="1" applyFill="1"/>
    <xf numFmtId="43" fontId="16" fillId="0" borderId="0" xfId="1" applyFont="1" applyFill="1"/>
    <xf numFmtId="43" fontId="17" fillId="0" borderId="0" xfId="1" applyFont="1" applyFill="1"/>
    <xf numFmtId="43" fontId="12" fillId="0" borderId="0" xfId="1" applyFont="1" applyAlignment="1">
      <alignment horizontal="center"/>
    </xf>
    <xf numFmtId="0" fontId="12" fillId="0" borderId="0" xfId="0" applyFont="1" applyAlignment="1">
      <alignment horizontal="center"/>
    </xf>
    <xf numFmtId="43" fontId="18" fillId="0" borderId="0" xfId="1" applyFont="1" applyFill="1"/>
    <xf numFmtId="43" fontId="19" fillId="0" borderId="0" xfId="1" applyFont="1" applyFill="1"/>
    <xf numFmtId="43" fontId="19" fillId="0" borderId="2" xfId="1" applyFont="1" applyFill="1" applyBorder="1"/>
    <xf numFmtId="43" fontId="3" fillId="0" borderId="9" xfId="1" applyFont="1" applyBorder="1"/>
    <xf numFmtId="43" fontId="0" fillId="0" borderId="9" xfId="0" applyNumberFormat="1" applyBorder="1"/>
    <xf numFmtId="43" fontId="15" fillId="0" borderId="0" xfId="1" applyFont="1" applyFill="1"/>
    <xf numFmtId="43" fontId="9" fillId="0" borderId="11" xfId="1" applyFont="1" applyBorder="1"/>
    <xf numFmtId="43" fontId="4" fillId="0" borderId="11" xfId="0" applyNumberFormat="1" applyFont="1" applyBorder="1"/>
    <xf numFmtId="43" fontId="0" fillId="0" borderId="2" xfId="1" applyFont="1" applyFill="1" applyBorder="1"/>
    <xf numFmtId="43" fontId="13" fillId="6" borderId="0" xfId="1" applyFont="1" applyFill="1"/>
    <xf numFmtId="43" fontId="20" fillId="6" borderId="0" xfId="1" applyFont="1" applyFill="1"/>
  </cellXfs>
  <cellStyles count="3">
    <cellStyle name="Comma" xfId="1" builtinId="3"/>
    <cellStyle name="Input" xfId="2" builtinId="20"/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673100</xdr:colOff>
      <xdr:row>3</xdr:row>
      <xdr:rowOff>66675</xdr:rowOff>
    </xdr:from>
    <xdr:to>
      <xdr:col>15</xdr:col>
      <xdr:colOff>312335</xdr:colOff>
      <xdr:row>9</xdr:row>
      <xdr:rowOff>51435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95FE579-7A4E-4D34-A6DB-5DB648F46D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93525" y="638175"/>
          <a:ext cx="3458760" cy="11277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76201</xdr:colOff>
      <xdr:row>6</xdr:row>
      <xdr:rowOff>44473</xdr:rowOff>
    </xdr:from>
    <xdr:to>
      <xdr:col>7</xdr:col>
      <xdr:colOff>107950</xdr:colOff>
      <xdr:row>11</xdr:row>
      <xdr:rowOff>47967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34375F9-4938-45FD-BF95-885115ECEE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33801" y="1216048"/>
          <a:ext cx="3174999" cy="955994"/>
        </a:xfrm>
        <a:prstGeom prst="rect">
          <a:avLst/>
        </a:prstGeom>
      </xdr:spPr>
    </xdr:pic>
    <xdr:clientData/>
  </xdr:twoCellAnchor>
  <xdr:twoCellAnchor editAs="oneCell">
    <xdr:from>
      <xdr:col>4</xdr:col>
      <xdr:colOff>175034</xdr:colOff>
      <xdr:row>14</xdr:row>
      <xdr:rowOff>151625</xdr:rowOff>
    </xdr:from>
    <xdr:to>
      <xdr:col>7</xdr:col>
      <xdr:colOff>247650</xdr:colOff>
      <xdr:row>20</xdr:row>
      <xdr:rowOff>57480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4EECC74-57E8-4206-961B-2A331502F9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32634" y="2847200"/>
          <a:ext cx="3215866" cy="1048855"/>
        </a:xfrm>
        <a:prstGeom prst="rect">
          <a:avLst/>
        </a:prstGeom>
      </xdr:spPr>
    </xdr:pic>
    <xdr:clientData/>
  </xdr:twoCellAnchor>
  <xdr:twoCellAnchor editAs="oneCell">
    <xdr:from>
      <xdr:col>4</xdr:col>
      <xdr:colOff>254000</xdr:colOff>
      <xdr:row>24</xdr:row>
      <xdr:rowOff>86704</xdr:rowOff>
    </xdr:from>
    <xdr:to>
      <xdr:col>8</xdr:col>
      <xdr:colOff>455917</xdr:colOff>
      <xdr:row>31</xdr:row>
      <xdr:rowOff>60905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CDAAFF1-1496-49F1-ACF9-D5648CF5BC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11600" y="4687279"/>
          <a:ext cx="3954767" cy="130770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215900</xdr:colOff>
      <xdr:row>29</xdr:row>
      <xdr:rowOff>88900</xdr:rowOff>
    </xdr:from>
    <xdr:to>
      <xdr:col>11</xdr:col>
      <xdr:colOff>71911</xdr:colOff>
      <xdr:row>34</xdr:row>
      <xdr:rowOff>50800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C592CFE-9D43-4A23-B351-D530B58E97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12225" y="5708650"/>
          <a:ext cx="3446936" cy="914400"/>
        </a:xfrm>
        <a:prstGeom prst="rect">
          <a:avLst/>
        </a:prstGeom>
      </xdr:spPr>
    </xdr:pic>
    <xdr:clientData/>
  </xdr:twoCellAnchor>
  <xdr:twoCellAnchor editAs="oneCell">
    <xdr:from>
      <xdr:col>7</xdr:col>
      <xdr:colOff>137245</xdr:colOff>
      <xdr:row>16</xdr:row>
      <xdr:rowOff>152401</xdr:rowOff>
    </xdr:from>
    <xdr:to>
      <xdr:col>11</xdr:col>
      <xdr:colOff>515549</xdr:colOff>
      <xdr:row>22</xdr:row>
      <xdr:rowOff>50801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6B1CA90-A5B6-4E60-8C22-16F81387EE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33570" y="3248026"/>
          <a:ext cx="3969229" cy="10699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Elitebook\OneDrive\Desktop\Milland\Documents\MILLAND%20PARISH%20COUNCIL\Becky\Finance\Audit\Apr%2026\MPC%20cashbook%20and%20bank%20ye%20310326(final).xlsx" TargetMode="External"/><Relationship Id="rId1" Type="http://schemas.openxmlformats.org/officeDocument/2006/relationships/externalLinkPath" Target="file:///C:\Users\Elitebook\OneDrive\Desktop\Milland\Documents\MILLAND%20PARISH%20COUNCIL\Becky\Finance\Audit\Apr%2026\MPC%20cashbook%20and%20bank%20ye%20310326(final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ivots"/>
      <sheetName val="Labels"/>
      <sheetName val="Precept - forecast"/>
      <sheetName val="Precept - budget YTD"/>
      <sheetName val="Cashbook"/>
      <sheetName val="Bank Recs MPC"/>
      <sheetName val="MPC Bank Transactions all"/>
      <sheetName val="Rec Field"/>
    </sheetNames>
    <sheetDataSet>
      <sheetData sheetId="0"/>
      <sheetData sheetId="1"/>
      <sheetData sheetId="2">
        <row r="10">
          <cell r="A10" t="str">
            <v>Clerk's Salary + Office</v>
          </cell>
        </row>
        <row r="11">
          <cell r="A11" t="str">
            <v>Admin</v>
          </cell>
        </row>
        <row r="12">
          <cell r="A12" t="str">
            <v xml:space="preserve">Payroll admin: Azets </v>
          </cell>
        </row>
        <row r="13">
          <cell r="A13" t="str">
            <v xml:space="preserve">Pension contribution </v>
          </cell>
        </row>
        <row r="14">
          <cell r="A14" t="str">
            <v>Audit</v>
          </cell>
        </row>
        <row r="15">
          <cell r="A15" t="str">
            <v>IT costs</v>
          </cell>
        </row>
        <row r="16">
          <cell r="A16" t="str">
            <v>Hall Bookings</v>
          </cell>
        </row>
        <row r="17">
          <cell r="A17" t="str">
            <v>Insurance</v>
          </cell>
        </row>
        <row r="18">
          <cell r="A18" t="str">
            <v xml:space="preserve">Subscriptions </v>
          </cell>
        </row>
        <row r="19">
          <cell r="A19" t="str">
            <v xml:space="preserve">Donations (Sec137) </v>
          </cell>
        </row>
        <row r="20">
          <cell r="A20" t="str">
            <v xml:space="preserve">Training </v>
          </cell>
        </row>
        <row r="21">
          <cell r="A21" t="str">
            <v>Rec Field Grant</v>
          </cell>
        </row>
        <row r="22">
          <cell r="A22" t="str">
            <v>Rec Field Repairs Grant</v>
          </cell>
        </row>
        <row r="23">
          <cell r="A23" t="str">
            <v>Tree surgery</v>
          </cell>
        </row>
        <row r="24">
          <cell r="A24" t="str">
            <v>Environment &amp; Amenities</v>
          </cell>
        </row>
        <row r="25">
          <cell r="A25" t="str">
            <v xml:space="preserve">Grants </v>
          </cell>
        </row>
        <row r="26">
          <cell r="A26" t="str">
            <v>Defibrillator</v>
          </cell>
        </row>
        <row r="27">
          <cell r="A27" t="str">
            <v>Welcome Fund Initiative</v>
          </cell>
        </row>
        <row r="28">
          <cell r="A28" t="str">
            <v>PWL</v>
          </cell>
        </row>
        <row r="29">
          <cell r="A29" t="str">
            <v>Reserve funds</v>
          </cell>
        </row>
        <row r="30">
          <cell r="A30" t="str">
            <v>Snow/ Winter Preparation</v>
          </cell>
        </row>
      </sheetData>
      <sheetData sheetId="3"/>
      <sheetData sheetId="4">
        <row r="1">
          <cell r="A1" t="str">
            <v>MILLAND PARISH COUNCIL</v>
          </cell>
        </row>
        <row r="2">
          <cell r="A2" t="str">
            <v>Cashbook</v>
          </cell>
        </row>
        <row r="3">
          <cell r="A3" t="str">
            <v>Year ended</v>
          </cell>
        </row>
        <row r="5">
          <cell r="A5" t="str">
            <v>Date</v>
          </cell>
          <cell r="G5" t="str">
            <v>Gross</v>
          </cell>
          <cell r="H5" t="str">
            <v>Receipt</v>
          </cell>
        </row>
        <row r="6">
          <cell r="A6">
            <v>45753</v>
          </cell>
          <cell r="I6">
            <v>50191.83</v>
          </cell>
        </row>
        <row r="7">
          <cell r="A7">
            <v>45754</v>
          </cell>
          <cell r="G7">
            <v>16.149999999999999</v>
          </cell>
        </row>
        <row r="8">
          <cell r="A8">
            <v>45762</v>
          </cell>
          <cell r="G8">
            <v>0</v>
          </cell>
          <cell r="H8">
            <v>17100</v>
          </cell>
        </row>
        <row r="9">
          <cell r="A9">
            <v>45784</v>
          </cell>
          <cell r="G9">
            <v>16.149999999999999</v>
          </cell>
        </row>
        <row r="10">
          <cell r="A10">
            <v>45786</v>
          </cell>
          <cell r="G10">
            <v>1414.93</v>
          </cell>
        </row>
        <row r="11">
          <cell r="A11">
            <v>45792</v>
          </cell>
          <cell r="G11">
            <v>675.08999999999992</v>
          </cell>
        </row>
        <row r="12">
          <cell r="A12">
            <v>45792</v>
          </cell>
          <cell r="G12">
            <v>58.33</v>
          </cell>
        </row>
        <row r="13">
          <cell r="A13">
            <v>45792</v>
          </cell>
          <cell r="G13">
            <v>39.68</v>
          </cell>
        </row>
        <row r="14">
          <cell r="A14">
            <v>45792</v>
          </cell>
          <cell r="G14">
            <v>314.25</v>
          </cell>
        </row>
        <row r="15">
          <cell r="A15">
            <v>45792</v>
          </cell>
          <cell r="G15">
            <v>175.5</v>
          </cell>
        </row>
        <row r="16">
          <cell r="A16">
            <v>45792</v>
          </cell>
          <cell r="G16">
            <v>156</v>
          </cell>
        </row>
        <row r="17">
          <cell r="A17">
            <v>45792</v>
          </cell>
          <cell r="G17">
            <v>936</v>
          </cell>
        </row>
        <row r="18">
          <cell r="A18">
            <v>45792</v>
          </cell>
          <cell r="G18">
            <v>250</v>
          </cell>
        </row>
        <row r="19">
          <cell r="A19">
            <v>45792</v>
          </cell>
          <cell r="G19">
            <v>175</v>
          </cell>
        </row>
        <row r="20">
          <cell r="A20">
            <v>45813</v>
          </cell>
          <cell r="G20">
            <v>16.149999999999999</v>
          </cell>
        </row>
        <row r="21">
          <cell r="A21">
            <v>45817</v>
          </cell>
          <cell r="G21">
            <v>675.09</v>
          </cell>
        </row>
        <row r="22">
          <cell r="A22">
            <v>45817</v>
          </cell>
          <cell r="G22">
            <v>58.33</v>
          </cell>
        </row>
        <row r="23">
          <cell r="A23">
            <v>45817</v>
          </cell>
          <cell r="G23">
            <v>39.68</v>
          </cell>
        </row>
        <row r="24">
          <cell r="A24">
            <v>45817</v>
          </cell>
          <cell r="G24">
            <v>129.6</v>
          </cell>
        </row>
        <row r="25">
          <cell r="A25">
            <v>45818</v>
          </cell>
          <cell r="G25">
            <v>0</v>
          </cell>
          <cell r="H25">
            <v>730.27</v>
          </cell>
        </row>
        <row r="26">
          <cell r="A26">
            <v>45826</v>
          </cell>
          <cell r="G26">
            <v>772.83</v>
          </cell>
        </row>
        <row r="27">
          <cell r="A27">
            <v>45838</v>
          </cell>
          <cell r="G27">
            <v>654.95000000000005</v>
          </cell>
        </row>
        <row r="28">
          <cell r="A28">
            <v>45845</v>
          </cell>
          <cell r="G28">
            <v>16.149999999999999</v>
          </cell>
        </row>
        <row r="29">
          <cell r="A29">
            <v>45848</v>
          </cell>
          <cell r="G29">
            <v>675.09</v>
          </cell>
        </row>
        <row r="30">
          <cell r="A30">
            <v>45848</v>
          </cell>
          <cell r="G30">
            <v>58.33</v>
          </cell>
        </row>
        <row r="31">
          <cell r="A31">
            <v>45848</v>
          </cell>
          <cell r="G31">
            <v>39.68</v>
          </cell>
        </row>
        <row r="32">
          <cell r="A32">
            <v>45848</v>
          </cell>
          <cell r="G32">
            <v>157</v>
          </cell>
        </row>
        <row r="33">
          <cell r="A33">
            <v>45848</v>
          </cell>
          <cell r="G33">
            <v>14.59</v>
          </cell>
        </row>
        <row r="34">
          <cell r="A34">
            <v>45848</v>
          </cell>
          <cell r="G34">
            <v>2750</v>
          </cell>
        </row>
        <row r="35">
          <cell r="A35">
            <v>45848</v>
          </cell>
          <cell r="G35">
            <v>500</v>
          </cell>
        </row>
        <row r="36">
          <cell r="A36">
            <v>45848</v>
          </cell>
          <cell r="G36">
            <v>200</v>
          </cell>
        </row>
        <row r="37">
          <cell r="A37">
            <v>45848</v>
          </cell>
          <cell r="G37">
            <v>1000</v>
          </cell>
        </row>
        <row r="38">
          <cell r="A38">
            <v>45848</v>
          </cell>
          <cell r="G38">
            <v>139</v>
          </cell>
        </row>
        <row r="39">
          <cell r="A39">
            <v>45848</v>
          </cell>
          <cell r="G39">
            <v>210</v>
          </cell>
        </row>
        <row r="40">
          <cell r="A40">
            <v>45848</v>
          </cell>
          <cell r="G40">
            <v>78</v>
          </cell>
        </row>
        <row r="41">
          <cell r="A41">
            <v>45869</v>
          </cell>
          <cell r="G41">
            <v>675.09</v>
          </cell>
        </row>
        <row r="42">
          <cell r="A42">
            <v>45869</v>
          </cell>
          <cell r="G42">
            <v>58.33</v>
          </cell>
        </row>
        <row r="43">
          <cell r="A43">
            <v>45869</v>
          </cell>
          <cell r="G43">
            <v>39.68</v>
          </cell>
        </row>
        <row r="44">
          <cell r="A44">
            <v>45875</v>
          </cell>
          <cell r="G44">
            <v>16.149999999999999</v>
          </cell>
        </row>
        <row r="45">
          <cell r="A45">
            <v>45905</v>
          </cell>
          <cell r="G45">
            <v>27.07</v>
          </cell>
        </row>
        <row r="46">
          <cell r="A46">
            <v>45912</v>
          </cell>
          <cell r="G46">
            <v>0</v>
          </cell>
          <cell r="H46">
            <v>17100</v>
          </cell>
        </row>
        <row r="47">
          <cell r="A47">
            <v>45915</v>
          </cell>
          <cell r="G47">
            <v>779.91</v>
          </cell>
        </row>
        <row r="48">
          <cell r="A48">
            <v>45915</v>
          </cell>
          <cell r="G48">
            <v>58.33</v>
          </cell>
        </row>
        <row r="49">
          <cell r="A49">
            <v>45915</v>
          </cell>
          <cell r="G49">
            <v>56.06</v>
          </cell>
        </row>
        <row r="50">
          <cell r="A50">
            <v>45915</v>
          </cell>
          <cell r="G50">
            <v>37</v>
          </cell>
        </row>
        <row r="51">
          <cell r="A51">
            <v>45915</v>
          </cell>
          <cell r="G51">
            <v>170.4</v>
          </cell>
        </row>
        <row r="52">
          <cell r="A52">
            <v>45915</v>
          </cell>
          <cell r="G52">
            <v>170.4</v>
          </cell>
        </row>
        <row r="53">
          <cell r="A53">
            <v>45915</v>
          </cell>
          <cell r="G53">
            <v>56.06</v>
          </cell>
        </row>
        <row r="54">
          <cell r="A54">
            <v>45930</v>
          </cell>
          <cell r="G54">
            <v>696.05</v>
          </cell>
        </row>
        <row r="55">
          <cell r="A55">
            <v>45930</v>
          </cell>
          <cell r="G55">
            <v>58.33</v>
          </cell>
        </row>
        <row r="56">
          <cell r="A56">
            <v>45930</v>
          </cell>
          <cell r="G56">
            <v>42.96</v>
          </cell>
        </row>
        <row r="57">
          <cell r="A57">
            <v>45933</v>
          </cell>
          <cell r="G57">
            <v>47</v>
          </cell>
        </row>
        <row r="58">
          <cell r="A58">
            <v>45937</v>
          </cell>
          <cell r="G58">
            <v>18.34</v>
          </cell>
        </row>
        <row r="59">
          <cell r="A59">
            <v>45966</v>
          </cell>
          <cell r="G59">
            <v>18.34</v>
          </cell>
        </row>
        <row r="60">
          <cell r="A60">
            <v>45971</v>
          </cell>
          <cell r="G60">
            <v>0</v>
          </cell>
          <cell r="H60">
            <v>2500</v>
          </cell>
        </row>
        <row r="61">
          <cell r="A61">
            <v>45971</v>
          </cell>
          <cell r="G61">
            <v>1387.73</v>
          </cell>
        </row>
        <row r="62">
          <cell r="A62">
            <v>45975</v>
          </cell>
          <cell r="G62">
            <v>42.96</v>
          </cell>
        </row>
        <row r="63">
          <cell r="A63">
            <v>45975</v>
          </cell>
          <cell r="G63">
            <v>537</v>
          </cell>
        </row>
        <row r="64">
          <cell r="A64">
            <v>45975</v>
          </cell>
          <cell r="G64">
            <v>25</v>
          </cell>
        </row>
        <row r="65">
          <cell r="A65">
            <v>45975</v>
          </cell>
          <cell r="G65">
            <v>78</v>
          </cell>
        </row>
        <row r="66">
          <cell r="A66">
            <v>45975</v>
          </cell>
          <cell r="G66">
            <v>75.209999999999994</v>
          </cell>
        </row>
        <row r="67">
          <cell r="A67">
            <v>45975</v>
          </cell>
          <cell r="G67">
            <v>46.3</v>
          </cell>
        </row>
        <row r="68">
          <cell r="A68">
            <v>45975</v>
          </cell>
          <cell r="G68">
            <v>286.79000000000002</v>
          </cell>
        </row>
        <row r="69">
          <cell r="A69">
            <v>45975</v>
          </cell>
          <cell r="G69">
            <v>235</v>
          </cell>
        </row>
        <row r="70">
          <cell r="A70">
            <v>45975</v>
          </cell>
          <cell r="G70">
            <v>250</v>
          </cell>
        </row>
        <row r="71">
          <cell r="A71">
            <v>45975</v>
          </cell>
          <cell r="G71">
            <v>32</v>
          </cell>
        </row>
        <row r="72">
          <cell r="A72">
            <v>45975</v>
          </cell>
          <cell r="G72">
            <v>253.5</v>
          </cell>
        </row>
        <row r="73">
          <cell r="A73">
            <v>45978</v>
          </cell>
          <cell r="G73">
            <v>754.38</v>
          </cell>
        </row>
        <row r="74">
          <cell r="A74">
            <v>45978</v>
          </cell>
          <cell r="G74">
            <v>42.96</v>
          </cell>
        </row>
        <row r="75">
          <cell r="A75">
            <v>45979</v>
          </cell>
          <cell r="G75">
            <v>48.1</v>
          </cell>
        </row>
        <row r="76">
          <cell r="A76">
            <v>45992</v>
          </cell>
          <cell r="G76">
            <v>0</v>
          </cell>
          <cell r="H76">
            <v>10.92</v>
          </cell>
        </row>
        <row r="77">
          <cell r="A77">
            <v>45992</v>
          </cell>
          <cell r="G77">
            <v>283.5</v>
          </cell>
        </row>
        <row r="78">
          <cell r="A78">
            <v>45992</v>
          </cell>
          <cell r="G78">
            <v>754.38</v>
          </cell>
        </row>
        <row r="79">
          <cell r="A79">
            <v>45996</v>
          </cell>
          <cell r="G79">
            <v>18.34</v>
          </cell>
        </row>
        <row r="80">
          <cell r="A80">
            <v>45999</v>
          </cell>
          <cell r="G80">
            <v>1799.4000000000003</v>
          </cell>
        </row>
        <row r="81">
          <cell r="A81">
            <v>46013</v>
          </cell>
          <cell r="G81">
            <v>85</v>
          </cell>
        </row>
        <row r="82">
          <cell r="A82">
            <v>46020</v>
          </cell>
          <cell r="G82">
            <v>654.95000000000005</v>
          </cell>
        </row>
        <row r="83">
          <cell r="A83">
            <v>46029</v>
          </cell>
          <cell r="G83">
            <v>140.77000000000001</v>
          </cell>
        </row>
        <row r="84">
          <cell r="A84">
            <v>46041</v>
          </cell>
          <cell r="G84">
            <v>754.38</v>
          </cell>
        </row>
        <row r="85">
          <cell r="A85">
            <v>46041</v>
          </cell>
          <cell r="G85">
            <v>418.42</v>
          </cell>
        </row>
        <row r="86">
          <cell r="A86">
            <v>46041</v>
          </cell>
          <cell r="G86">
            <v>20</v>
          </cell>
        </row>
        <row r="87">
          <cell r="A87">
            <v>46041</v>
          </cell>
          <cell r="G87">
            <v>24</v>
          </cell>
        </row>
        <row r="88">
          <cell r="A88">
            <v>46048</v>
          </cell>
          <cell r="G88">
            <v>720</v>
          </cell>
        </row>
        <row r="89">
          <cell r="A89">
            <v>46048</v>
          </cell>
          <cell r="G89">
            <v>2101.3000000000002</v>
          </cell>
        </row>
        <row r="90">
          <cell r="A90">
            <v>46048</v>
          </cell>
          <cell r="G90">
            <v>500</v>
          </cell>
        </row>
        <row r="91">
          <cell r="A91">
            <v>46058</v>
          </cell>
          <cell r="G91">
            <v>42.67</v>
          </cell>
        </row>
        <row r="92">
          <cell r="A92">
            <v>46073</v>
          </cell>
          <cell r="G92">
            <v>136.54</v>
          </cell>
        </row>
        <row r="93">
          <cell r="A93">
            <v>46073</v>
          </cell>
          <cell r="G93">
            <v>827.63</v>
          </cell>
        </row>
        <row r="94">
          <cell r="A94">
            <v>46073</v>
          </cell>
          <cell r="G94">
            <v>48</v>
          </cell>
        </row>
        <row r="95">
          <cell r="A95">
            <v>46073</v>
          </cell>
          <cell r="G95">
            <v>300</v>
          </cell>
        </row>
        <row r="96">
          <cell r="A96">
            <v>46081</v>
          </cell>
          <cell r="G96">
            <v>827.63</v>
          </cell>
        </row>
        <row r="97">
          <cell r="A97">
            <v>46081</v>
          </cell>
          <cell r="G97">
            <v>868</v>
          </cell>
        </row>
        <row r="98">
          <cell r="A98">
            <v>46086</v>
          </cell>
          <cell r="G98">
            <v>2874</v>
          </cell>
        </row>
        <row r="99">
          <cell r="A99">
            <v>46086</v>
          </cell>
          <cell r="G99">
            <v>42.67</v>
          </cell>
        </row>
        <row r="100">
          <cell r="A100">
            <v>46098</v>
          </cell>
          <cell r="G100">
            <v>-18.34</v>
          </cell>
        </row>
        <row r="101">
          <cell r="A101">
            <v>46099</v>
          </cell>
          <cell r="G101">
            <v>93.58</v>
          </cell>
        </row>
        <row r="102">
          <cell r="A102">
            <v>46101</v>
          </cell>
          <cell r="G102">
            <v>-18.29</v>
          </cell>
        </row>
        <row r="103">
          <cell r="A103">
            <v>46106</v>
          </cell>
          <cell r="G103">
            <v>16000</v>
          </cell>
          <cell r="I103">
            <v>37802.51</v>
          </cell>
        </row>
        <row r="104">
          <cell r="G104">
            <v>49830.51</v>
          </cell>
          <cell r="H104">
            <v>37441.19</v>
          </cell>
        </row>
        <row r="105">
          <cell r="H105">
            <v>12389.32</v>
          </cell>
        </row>
        <row r="106">
          <cell r="H106">
            <v>3142.1900000000023</v>
          </cell>
        </row>
        <row r="108">
          <cell r="G108">
            <v>49100.240000000005</v>
          </cell>
        </row>
      </sheetData>
      <sheetData sheetId="5"/>
      <sheetData sheetId="6">
        <row r="96">
          <cell r="B96">
            <v>-12389.32</v>
          </cell>
        </row>
      </sheetData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98150-8011-43EC-A308-72A252A389AA}">
  <dimension ref="A1:Q131"/>
  <sheetViews>
    <sheetView tabSelected="1" workbookViewId="0">
      <selection activeCell="C7" sqref="C7"/>
    </sheetView>
  </sheetViews>
  <sheetFormatPr defaultRowHeight="15" x14ac:dyDescent="0.25"/>
  <cols>
    <col min="1" max="1" width="12.5703125" customWidth="1"/>
    <col min="2" max="2" width="26.140625" bestFit="1" customWidth="1"/>
    <col min="3" max="3" width="35.140625" customWidth="1"/>
    <col min="4" max="4" width="7.140625" customWidth="1"/>
    <col min="5" max="7" width="12.5703125" customWidth="1"/>
    <col min="8" max="8" width="12.5703125" style="1" customWidth="1"/>
    <col min="9" max="9" width="12.5703125" customWidth="1"/>
    <col min="10" max="10" width="21.42578125" customWidth="1"/>
    <col min="11" max="11" width="10.140625" style="2" bestFit="1" customWidth="1"/>
    <col min="12" max="12" width="10.5703125" bestFit="1" customWidth="1"/>
    <col min="13" max="13" width="12.5703125" bestFit="1" customWidth="1"/>
    <col min="14" max="14" width="12.85546875" customWidth="1"/>
    <col min="15" max="15" width="11.140625" bestFit="1" customWidth="1"/>
  </cols>
  <sheetData>
    <row r="1" spans="1:17" x14ac:dyDescent="0.25">
      <c r="A1" t="s">
        <v>0</v>
      </c>
    </row>
    <row r="2" spans="1:17" x14ac:dyDescent="0.25">
      <c r="A2" t="s">
        <v>1</v>
      </c>
    </row>
    <row r="3" spans="1:17" x14ac:dyDescent="0.25">
      <c r="A3" t="s">
        <v>2</v>
      </c>
      <c r="B3" s="3">
        <v>46117</v>
      </c>
    </row>
    <row r="5" spans="1:17" s="4" customFormat="1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5" t="s">
        <v>10</v>
      </c>
      <c r="I5" s="4" t="s">
        <v>11</v>
      </c>
      <c r="J5" s="4" t="s">
        <v>12</v>
      </c>
      <c r="K5" s="6" t="s">
        <v>13</v>
      </c>
      <c r="L5"/>
      <c r="Q5"/>
    </row>
    <row r="6" spans="1:17" x14ac:dyDescent="0.25">
      <c r="A6" s="7">
        <v>45753</v>
      </c>
      <c r="C6" t="s">
        <v>14</v>
      </c>
      <c r="I6" s="8">
        <v>50191.83</v>
      </c>
      <c r="K6" s="2" t="s">
        <v>15</v>
      </c>
      <c r="L6" t="e">
        <f>VLOOKUP(J6,'[1]Precept - forecast'!$A$10:$A$30,1,0)</f>
        <v>#N/A</v>
      </c>
    </row>
    <row r="7" spans="1:17" x14ac:dyDescent="0.25">
      <c r="A7" s="7">
        <v>45754</v>
      </c>
      <c r="B7" t="s">
        <v>16</v>
      </c>
      <c r="C7" t="s">
        <v>17</v>
      </c>
      <c r="D7" t="s">
        <v>18</v>
      </c>
      <c r="E7" s="2">
        <v>16.149999999999999</v>
      </c>
      <c r="F7" s="9">
        <v>0</v>
      </c>
      <c r="G7" s="10">
        <f>SUM(E7:F7)</f>
        <v>16.149999999999999</v>
      </c>
      <c r="I7" s="11">
        <f>+I6-G7+H7</f>
        <v>50175.68</v>
      </c>
      <c r="J7" t="s">
        <v>19</v>
      </c>
      <c r="K7" s="2" t="s">
        <v>15</v>
      </c>
    </row>
    <row r="8" spans="1:17" x14ac:dyDescent="0.25">
      <c r="A8" s="7">
        <v>45762</v>
      </c>
      <c r="B8" t="s">
        <v>20</v>
      </c>
      <c r="C8" t="s">
        <v>21</v>
      </c>
      <c r="E8" s="2"/>
      <c r="F8" s="9"/>
      <c r="G8" s="10">
        <f t="shared" ref="G8:G43" si="0">SUM(E8:F8)</f>
        <v>0</v>
      </c>
      <c r="H8" s="1">
        <v>17100</v>
      </c>
      <c r="I8" s="11">
        <f t="shared" ref="I8:I71" si="1">+I7-G8+H8</f>
        <v>67275.679999999993</v>
      </c>
      <c r="J8" t="s">
        <v>22</v>
      </c>
      <c r="K8" s="2" t="s">
        <v>15</v>
      </c>
    </row>
    <row r="9" spans="1:17" x14ac:dyDescent="0.25">
      <c r="A9" s="7">
        <v>45784</v>
      </c>
      <c r="B9" t="s">
        <v>16</v>
      </c>
      <c r="C9" t="s">
        <v>17</v>
      </c>
      <c r="D9" t="s">
        <v>18</v>
      </c>
      <c r="E9" s="2">
        <v>16.149999999999999</v>
      </c>
      <c r="F9" s="9">
        <v>0</v>
      </c>
      <c r="G9" s="10">
        <f t="shared" si="0"/>
        <v>16.149999999999999</v>
      </c>
      <c r="I9" s="11">
        <f t="shared" si="1"/>
        <v>67259.53</v>
      </c>
      <c r="J9" t="s">
        <v>19</v>
      </c>
      <c r="K9" s="2" t="s">
        <v>15</v>
      </c>
    </row>
    <row r="10" spans="1:17" x14ac:dyDescent="0.25">
      <c r="A10" s="7">
        <v>45786</v>
      </c>
      <c r="B10" t="s">
        <v>23</v>
      </c>
      <c r="C10" t="s">
        <v>24</v>
      </c>
      <c r="D10" t="s">
        <v>18</v>
      </c>
      <c r="E10" s="2">
        <v>1414.93</v>
      </c>
      <c r="F10" s="9">
        <v>0</v>
      </c>
      <c r="G10" s="10">
        <f t="shared" si="0"/>
        <v>1414.93</v>
      </c>
      <c r="I10" s="11">
        <f t="shared" si="1"/>
        <v>65844.600000000006</v>
      </c>
      <c r="J10" t="s">
        <v>25</v>
      </c>
      <c r="K10" s="2" t="s">
        <v>15</v>
      </c>
    </row>
    <row r="11" spans="1:17" x14ac:dyDescent="0.25">
      <c r="A11" s="7">
        <v>45792</v>
      </c>
      <c r="B11" t="s">
        <v>26</v>
      </c>
      <c r="C11" t="s">
        <v>27</v>
      </c>
      <c r="D11" t="s">
        <v>28</v>
      </c>
      <c r="E11" s="2">
        <v>675.08999999999992</v>
      </c>
      <c r="F11" s="9">
        <v>0</v>
      </c>
      <c r="G11" s="10">
        <f t="shared" si="0"/>
        <v>675.08999999999992</v>
      </c>
      <c r="I11" s="11">
        <f t="shared" si="1"/>
        <v>65169.510000000009</v>
      </c>
      <c r="J11" t="s">
        <v>29</v>
      </c>
      <c r="K11" s="2" t="s">
        <v>15</v>
      </c>
    </row>
    <row r="12" spans="1:17" x14ac:dyDescent="0.25">
      <c r="A12" s="7">
        <v>45792</v>
      </c>
      <c r="B12" t="s">
        <v>30</v>
      </c>
      <c r="C12" t="s">
        <v>31</v>
      </c>
      <c r="D12" t="s">
        <v>28</v>
      </c>
      <c r="E12" s="2">
        <v>58.33</v>
      </c>
      <c r="F12" s="9">
        <v>0</v>
      </c>
      <c r="G12" s="10">
        <f t="shared" si="0"/>
        <v>58.33</v>
      </c>
      <c r="I12" s="11">
        <f t="shared" si="1"/>
        <v>65111.180000000008</v>
      </c>
      <c r="J12" t="s">
        <v>29</v>
      </c>
      <c r="K12" s="2" t="s">
        <v>15</v>
      </c>
    </row>
    <row r="13" spans="1:17" x14ac:dyDescent="0.25">
      <c r="A13" s="7">
        <v>45792</v>
      </c>
      <c r="B13" t="s">
        <v>32</v>
      </c>
      <c r="C13" t="s">
        <v>33</v>
      </c>
      <c r="D13" t="s">
        <v>34</v>
      </c>
      <c r="E13" s="2">
        <v>39.68</v>
      </c>
      <c r="F13" s="9">
        <v>0</v>
      </c>
      <c r="G13" s="10">
        <f t="shared" si="0"/>
        <v>39.68</v>
      </c>
      <c r="I13" s="11">
        <f t="shared" si="1"/>
        <v>65071.500000000007</v>
      </c>
      <c r="J13" t="s">
        <v>29</v>
      </c>
      <c r="K13" s="2" t="s">
        <v>15</v>
      </c>
    </row>
    <row r="14" spans="1:17" x14ac:dyDescent="0.25">
      <c r="A14" s="7">
        <v>45792</v>
      </c>
      <c r="B14" t="s">
        <v>35</v>
      </c>
      <c r="C14" t="s">
        <v>36</v>
      </c>
      <c r="D14" t="s">
        <v>37</v>
      </c>
      <c r="E14" s="2">
        <v>314.25</v>
      </c>
      <c r="F14" s="9">
        <v>0</v>
      </c>
      <c r="G14" s="10">
        <f t="shared" si="0"/>
        <v>314.25</v>
      </c>
      <c r="I14" s="11">
        <f t="shared" si="1"/>
        <v>64757.250000000007</v>
      </c>
      <c r="J14" t="s">
        <v>38</v>
      </c>
      <c r="K14" s="2" t="s">
        <v>15</v>
      </c>
    </row>
    <row r="15" spans="1:17" x14ac:dyDescent="0.25">
      <c r="A15" s="7">
        <v>45792</v>
      </c>
      <c r="B15" t="s">
        <v>39</v>
      </c>
      <c r="C15" t="s">
        <v>40</v>
      </c>
      <c r="D15" t="s">
        <v>41</v>
      </c>
      <c r="E15" s="2">
        <v>146.25</v>
      </c>
      <c r="F15" s="9">
        <v>29.25</v>
      </c>
      <c r="G15" s="10">
        <f t="shared" si="0"/>
        <v>175.5</v>
      </c>
      <c r="I15" s="11">
        <f t="shared" si="1"/>
        <v>64581.750000000007</v>
      </c>
      <c r="J15" t="s">
        <v>42</v>
      </c>
      <c r="K15" s="2" t="s">
        <v>15</v>
      </c>
    </row>
    <row r="16" spans="1:17" x14ac:dyDescent="0.25">
      <c r="A16" s="7">
        <v>45792</v>
      </c>
      <c r="B16" t="s">
        <v>43</v>
      </c>
      <c r="C16" t="s">
        <v>44</v>
      </c>
      <c r="D16" t="s">
        <v>45</v>
      </c>
      <c r="E16" s="2">
        <v>130</v>
      </c>
      <c r="F16" s="9">
        <v>26</v>
      </c>
      <c r="G16" s="10">
        <f t="shared" si="0"/>
        <v>156</v>
      </c>
      <c r="I16" s="11">
        <f t="shared" si="1"/>
        <v>64425.750000000007</v>
      </c>
      <c r="J16" t="s">
        <v>46</v>
      </c>
      <c r="K16" s="2" t="s">
        <v>15</v>
      </c>
    </row>
    <row r="17" spans="1:16" x14ac:dyDescent="0.25">
      <c r="A17" s="7">
        <v>45792</v>
      </c>
      <c r="B17" t="s">
        <v>47</v>
      </c>
      <c r="C17" t="s">
        <v>48</v>
      </c>
      <c r="D17" t="s">
        <v>49</v>
      </c>
      <c r="E17" s="2">
        <v>780</v>
      </c>
      <c r="F17" s="9">
        <v>156</v>
      </c>
      <c r="G17" s="10">
        <f t="shared" si="0"/>
        <v>936</v>
      </c>
      <c r="I17" s="11">
        <f t="shared" si="1"/>
        <v>63489.750000000007</v>
      </c>
      <c r="J17" t="s">
        <v>50</v>
      </c>
      <c r="K17" s="2" t="s">
        <v>15</v>
      </c>
    </row>
    <row r="18" spans="1:16" x14ac:dyDescent="0.25">
      <c r="A18" s="7">
        <v>45792</v>
      </c>
      <c r="B18" t="s">
        <v>51</v>
      </c>
      <c r="C18" t="s">
        <v>52</v>
      </c>
      <c r="D18" t="s">
        <v>53</v>
      </c>
      <c r="E18" s="2">
        <v>250</v>
      </c>
      <c r="F18" s="9">
        <v>0</v>
      </c>
      <c r="G18" s="10">
        <f t="shared" si="0"/>
        <v>250</v>
      </c>
      <c r="I18" s="11">
        <f t="shared" si="1"/>
        <v>63239.750000000007</v>
      </c>
      <c r="J18" t="s">
        <v>54</v>
      </c>
      <c r="K18" s="2" t="s">
        <v>15</v>
      </c>
    </row>
    <row r="19" spans="1:16" x14ac:dyDescent="0.25">
      <c r="A19" s="7">
        <v>45792</v>
      </c>
      <c r="B19" t="s">
        <v>55</v>
      </c>
      <c r="C19" t="s">
        <v>56</v>
      </c>
      <c r="D19" t="s">
        <v>57</v>
      </c>
      <c r="E19" s="2">
        <v>175</v>
      </c>
      <c r="F19" s="9">
        <v>0</v>
      </c>
      <c r="G19" s="10">
        <f t="shared" si="0"/>
        <v>175</v>
      </c>
      <c r="I19" s="11">
        <f t="shared" si="1"/>
        <v>63064.750000000007</v>
      </c>
      <c r="J19" t="s">
        <v>58</v>
      </c>
      <c r="K19" s="2" t="s">
        <v>15</v>
      </c>
    </row>
    <row r="20" spans="1:16" x14ac:dyDescent="0.25">
      <c r="A20" s="7">
        <v>45813</v>
      </c>
      <c r="B20" t="s">
        <v>16</v>
      </c>
      <c r="C20" t="s">
        <v>17</v>
      </c>
      <c r="D20" t="s">
        <v>18</v>
      </c>
      <c r="E20" s="2">
        <v>16.149999999999999</v>
      </c>
      <c r="F20" s="9">
        <v>0</v>
      </c>
      <c r="G20" s="10">
        <f t="shared" si="0"/>
        <v>16.149999999999999</v>
      </c>
      <c r="I20" s="11">
        <f t="shared" si="1"/>
        <v>63048.600000000006</v>
      </c>
      <c r="J20" t="s">
        <v>19</v>
      </c>
      <c r="K20" s="2" t="s">
        <v>15</v>
      </c>
    </row>
    <row r="21" spans="1:16" x14ac:dyDescent="0.25">
      <c r="A21" s="7">
        <v>45817</v>
      </c>
      <c r="B21" t="s">
        <v>59</v>
      </c>
      <c r="C21" t="s">
        <v>60</v>
      </c>
      <c r="D21" t="s">
        <v>61</v>
      </c>
      <c r="E21" s="2">
        <v>675.09</v>
      </c>
      <c r="F21" s="9">
        <v>0</v>
      </c>
      <c r="G21" s="10">
        <f t="shared" si="0"/>
        <v>675.09</v>
      </c>
      <c r="I21" s="11">
        <f t="shared" si="1"/>
        <v>62373.510000000009</v>
      </c>
      <c r="J21" t="s">
        <v>29</v>
      </c>
      <c r="K21" s="2" t="s">
        <v>15</v>
      </c>
    </row>
    <row r="22" spans="1:16" x14ac:dyDescent="0.25">
      <c r="A22" s="7">
        <v>45817</v>
      </c>
      <c r="B22" t="s">
        <v>30</v>
      </c>
      <c r="C22" t="s">
        <v>62</v>
      </c>
      <c r="D22" t="s">
        <v>61</v>
      </c>
      <c r="E22" s="2">
        <v>58.33</v>
      </c>
      <c r="F22" s="9">
        <v>0</v>
      </c>
      <c r="G22" s="10">
        <f t="shared" si="0"/>
        <v>58.33</v>
      </c>
      <c r="I22" s="11">
        <f t="shared" si="1"/>
        <v>62315.180000000008</v>
      </c>
      <c r="J22" t="s">
        <v>29</v>
      </c>
      <c r="K22" s="2" t="s">
        <v>15</v>
      </c>
    </row>
    <row r="23" spans="1:16" x14ac:dyDescent="0.25">
      <c r="A23" s="7">
        <v>45817</v>
      </c>
      <c r="B23" t="s">
        <v>32</v>
      </c>
      <c r="C23" t="s">
        <v>63</v>
      </c>
      <c r="D23" t="s">
        <v>64</v>
      </c>
      <c r="E23" s="2">
        <v>39.68</v>
      </c>
      <c r="F23" s="9">
        <v>0</v>
      </c>
      <c r="G23" s="10">
        <f t="shared" si="0"/>
        <v>39.68</v>
      </c>
      <c r="I23" s="11">
        <f t="shared" si="1"/>
        <v>62275.500000000007</v>
      </c>
      <c r="J23" t="s">
        <v>29</v>
      </c>
      <c r="K23" s="2" t="s">
        <v>15</v>
      </c>
      <c r="O23">
        <v>50192</v>
      </c>
      <c r="P23">
        <v>12793</v>
      </c>
    </row>
    <row r="24" spans="1:16" x14ac:dyDescent="0.25">
      <c r="A24" s="7">
        <v>45817</v>
      </c>
      <c r="B24" t="s">
        <v>65</v>
      </c>
      <c r="C24" t="s">
        <v>66</v>
      </c>
      <c r="D24" t="s">
        <v>67</v>
      </c>
      <c r="E24" s="2">
        <v>108</v>
      </c>
      <c r="F24" s="9">
        <v>21.6</v>
      </c>
      <c r="G24" s="10">
        <f t="shared" si="0"/>
        <v>129.6</v>
      </c>
      <c r="I24" s="11">
        <f t="shared" si="1"/>
        <v>62145.900000000009</v>
      </c>
      <c r="J24" t="s">
        <v>54</v>
      </c>
      <c r="K24" s="2" t="s">
        <v>15</v>
      </c>
      <c r="O24">
        <v>34200</v>
      </c>
      <c r="P24">
        <v>4112</v>
      </c>
    </row>
    <row r="25" spans="1:16" x14ac:dyDescent="0.25">
      <c r="A25" s="7">
        <v>45818</v>
      </c>
      <c r="B25" t="s">
        <v>32</v>
      </c>
      <c r="C25" t="s">
        <v>68</v>
      </c>
      <c r="E25" s="2"/>
      <c r="F25" s="9"/>
      <c r="G25" s="10">
        <f t="shared" si="0"/>
        <v>0</v>
      </c>
      <c r="H25" s="1">
        <v>730.27</v>
      </c>
      <c r="I25" s="11">
        <f t="shared" si="1"/>
        <v>62876.170000000006</v>
      </c>
      <c r="J25" t="s">
        <v>69</v>
      </c>
      <c r="K25" s="2" t="s">
        <v>15</v>
      </c>
      <c r="O25">
        <v>2510</v>
      </c>
      <c r="P25">
        <v>32194</v>
      </c>
    </row>
    <row r="26" spans="1:16" x14ac:dyDescent="0.25">
      <c r="A26" s="7">
        <v>45826</v>
      </c>
      <c r="B26" t="s">
        <v>70</v>
      </c>
      <c r="C26" t="s">
        <v>71</v>
      </c>
      <c r="D26" t="s">
        <v>72</v>
      </c>
      <c r="E26" s="2">
        <v>772.83</v>
      </c>
      <c r="F26" s="9">
        <v>0</v>
      </c>
      <c r="G26" s="10">
        <f t="shared" si="0"/>
        <v>772.83</v>
      </c>
      <c r="I26" s="11">
        <f t="shared" si="1"/>
        <v>62103.340000000004</v>
      </c>
      <c r="J26" t="s">
        <v>73</v>
      </c>
      <c r="K26" s="2" t="s">
        <v>15</v>
      </c>
      <c r="O26">
        <f>SUM(O23:O25)</f>
        <v>86902</v>
      </c>
      <c r="P26">
        <f>SUM(P23:P25)</f>
        <v>49099</v>
      </c>
    </row>
    <row r="27" spans="1:16" x14ac:dyDescent="0.25">
      <c r="A27" s="7">
        <v>45838</v>
      </c>
      <c r="B27" t="s">
        <v>23</v>
      </c>
      <c r="C27" t="s">
        <v>24</v>
      </c>
      <c r="D27" t="s">
        <v>18</v>
      </c>
      <c r="E27" s="2">
        <v>654.95000000000005</v>
      </c>
      <c r="F27" s="9">
        <v>0</v>
      </c>
      <c r="G27" s="10">
        <f t="shared" si="0"/>
        <v>654.95000000000005</v>
      </c>
      <c r="I27" s="11">
        <f t="shared" si="1"/>
        <v>61448.390000000007</v>
      </c>
      <c r="J27" t="s">
        <v>25</v>
      </c>
      <c r="K27" s="2" t="s">
        <v>15</v>
      </c>
    </row>
    <row r="28" spans="1:16" x14ac:dyDescent="0.25">
      <c r="A28" s="7">
        <v>45845</v>
      </c>
      <c r="B28" t="s">
        <v>16</v>
      </c>
      <c r="C28" t="s">
        <v>17</v>
      </c>
      <c r="D28" t="s">
        <v>18</v>
      </c>
      <c r="E28" s="2">
        <v>16.149999999999999</v>
      </c>
      <c r="F28" s="9">
        <v>0</v>
      </c>
      <c r="G28" s="10">
        <f t="shared" si="0"/>
        <v>16.149999999999999</v>
      </c>
      <c r="I28" s="11">
        <f t="shared" si="1"/>
        <v>61432.240000000005</v>
      </c>
      <c r="J28" t="s">
        <v>19</v>
      </c>
      <c r="K28" s="2" t="s">
        <v>15</v>
      </c>
    </row>
    <row r="29" spans="1:16" x14ac:dyDescent="0.25">
      <c r="A29" s="7">
        <v>45848</v>
      </c>
      <c r="B29" t="s">
        <v>74</v>
      </c>
      <c r="C29" t="s">
        <v>75</v>
      </c>
      <c r="D29" t="s">
        <v>76</v>
      </c>
      <c r="E29" s="2">
        <v>675.09</v>
      </c>
      <c r="F29" s="9">
        <v>0</v>
      </c>
      <c r="G29" s="10">
        <f t="shared" si="0"/>
        <v>675.09</v>
      </c>
      <c r="I29" s="11">
        <f t="shared" si="1"/>
        <v>60757.150000000009</v>
      </c>
      <c r="J29" t="s">
        <v>29</v>
      </c>
      <c r="K29" s="2" t="s">
        <v>15</v>
      </c>
      <c r="P29">
        <f>O26-P26</f>
        <v>37803</v>
      </c>
    </row>
    <row r="30" spans="1:16" x14ac:dyDescent="0.25">
      <c r="A30" s="7">
        <v>45848</v>
      </c>
      <c r="B30" t="s">
        <v>77</v>
      </c>
      <c r="C30" t="s">
        <v>78</v>
      </c>
      <c r="D30" t="s">
        <v>76</v>
      </c>
      <c r="E30" s="2">
        <v>58.33</v>
      </c>
      <c r="F30" s="9">
        <v>0</v>
      </c>
      <c r="G30" s="10">
        <f t="shared" si="0"/>
        <v>58.33</v>
      </c>
      <c r="I30" s="11">
        <f t="shared" si="1"/>
        <v>60698.820000000007</v>
      </c>
      <c r="J30" t="s">
        <v>29</v>
      </c>
      <c r="K30" s="2" t="s">
        <v>15</v>
      </c>
    </row>
    <row r="31" spans="1:16" x14ac:dyDescent="0.25">
      <c r="A31" s="7">
        <v>45848</v>
      </c>
      <c r="B31" t="s">
        <v>32</v>
      </c>
      <c r="C31" t="s">
        <v>79</v>
      </c>
      <c r="D31" t="s">
        <v>80</v>
      </c>
      <c r="E31" s="2">
        <v>39.68</v>
      </c>
      <c r="F31" s="9">
        <v>0</v>
      </c>
      <c r="G31" s="10">
        <f t="shared" si="0"/>
        <v>39.68</v>
      </c>
      <c r="I31" s="11">
        <f t="shared" si="1"/>
        <v>60659.140000000007</v>
      </c>
      <c r="J31" t="s">
        <v>29</v>
      </c>
      <c r="K31" s="2" t="s">
        <v>15</v>
      </c>
    </row>
    <row r="32" spans="1:16" x14ac:dyDescent="0.25">
      <c r="A32" s="7">
        <v>45848</v>
      </c>
      <c r="B32" t="s">
        <v>51</v>
      </c>
      <c r="C32" t="s">
        <v>52</v>
      </c>
      <c r="D32" t="s">
        <v>81</v>
      </c>
      <c r="E32" s="2">
        <v>157</v>
      </c>
      <c r="F32" s="9">
        <v>0</v>
      </c>
      <c r="G32" s="10">
        <f t="shared" si="0"/>
        <v>157</v>
      </c>
      <c r="I32" s="11">
        <f t="shared" si="1"/>
        <v>60502.140000000007</v>
      </c>
      <c r="J32" t="s">
        <v>54</v>
      </c>
      <c r="K32" s="2" t="s">
        <v>15</v>
      </c>
    </row>
    <row r="33" spans="1:11" x14ac:dyDescent="0.25">
      <c r="A33" s="7">
        <v>45848</v>
      </c>
      <c r="B33" t="s">
        <v>82</v>
      </c>
      <c r="C33" t="s">
        <v>83</v>
      </c>
      <c r="D33" t="s">
        <v>84</v>
      </c>
      <c r="E33" s="2">
        <v>12.16</v>
      </c>
      <c r="F33" s="9">
        <v>2.4300000000000002</v>
      </c>
      <c r="G33" s="10">
        <f t="shared" si="0"/>
        <v>14.59</v>
      </c>
      <c r="I33" s="11">
        <f t="shared" si="1"/>
        <v>60487.55000000001</v>
      </c>
      <c r="J33" t="s">
        <v>85</v>
      </c>
      <c r="K33" s="2" t="s">
        <v>15</v>
      </c>
    </row>
    <row r="34" spans="1:11" x14ac:dyDescent="0.25">
      <c r="A34" s="7">
        <v>45848</v>
      </c>
      <c r="B34" t="s">
        <v>86</v>
      </c>
      <c r="C34" t="s">
        <v>87</v>
      </c>
      <c r="D34" t="s">
        <v>88</v>
      </c>
      <c r="E34" s="2">
        <v>2750</v>
      </c>
      <c r="F34" s="9">
        <v>0</v>
      </c>
      <c r="G34" s="10">
        <f t="shared" si="0"/>
        <v>2750</v>
      </c>
      <c r="I34" s="11">
        <f t="shared" si="1"/>
        <v>57737.55000000001</v>
      </c>
      <c r="J34" t="s">
        <v>89</v>
      </c>
      <c r="K34" s="2" t="s">
        <v>15</v>
      </c>
    </row>
    <row r="35" spans="1:11" x14ac:dyDescent="0.25">
      <c r="A35" s="7">
        <v>45848</v>
      </c>
      <c r="B35" t="s">
        <v>86</v>
      </c>
      <c r="C35" t="s">
        <v>90</v>
      </c>
      <c r="D35" t="s">
        <v>91</v>
      </c>
      <c r="E35" s="2">
        <v>500</v>
      </c>
      <c r="F35" s="9">
        <v>0</v>
      </c>
      <c r="G35" s="10">
        <f t="shared" si="0"/>
        <v>500</v>
      </c>
      <c r="I35" s="11">
        <f t="shared" si="1"/>
        <v>57237.55000000001</v>
      </c>
      <c r="J35" t="s">
        <v>89</v>
      </c>
      <c r="K35" s="2" t="s">
        <v>15</v>
      </c>
    </row>
    <row r="36" spans="1:11" x14ac:dyDescent="0.25">
      <c r="A36" s="7">
        <v>45848</v>
      </c>
      <c r="B36" t="s">
        <v>92</v>
      </c>
      <c r="C36" t="s">
        <v>93</v>
      </c>
      <c r="D36" t="s">
        <v>94</v>
      </c>
      <c r="E36" s="2">
        <v>200</v>
      </c>
      <c r="F36" s="9">
        <v>0</v>
      </c>
      <c r="G36" s="10">
        <f t="shared" si="0"/>
        <v>200</v>
      </c>
      <c r="I36" s="11">
        <f t="shared" si="1"/>
        <v>57037.55000000001</v>
      </c>
      <c r="J36" t="s">
        <v>95</v>
      </c>
      <c r="K36" s="2" t="s">
        <v>15</v>
      </c>
    </row>
    <row r="37" spans="1:11" x14ac:dyDescent="0.25">
      <c r="A37" s="7">
        <v>45848</v>
      </c>
      <c r="B37" t="s">
        <v>96</v>
      </c>
      <c r="C37" t="s">
        <v>93</v>
      </c>
      <c r="D37" t="s">
        <v>97</v>
      </c>
      <c r="E37" s="2">
        <v>1000</v>
      </c>
      <c r="F37" s="9">
        <v>0</v>
      </c>
      <c r="G37" s="10">
        <f t="shared" si="0"/>
        <v>1000</v>
      </c>
      <c r="I37" s="11">
        <f t="shared" si="1"/>
        <v>56037.55000000001</v>
      </c>
      <c r="J37" t="s">
        <v>95</v>
      </c>
      <c r="K37" s="2" t="s">
        <v>15</v>
      </c>
    </row>
    <row r="38" spans="1:11" x14ac:dyDescent="0.25">
      <c r="A38" s="7">
        <v>45848</v>
      </c>
      <c r="B38" t="s">
        <v>98</v>
      </c>
      <c r="C38" t="s">
        <v>99</v>
      </c>
      <c r="D38" t="s">
        <v>100</v>
      </c>
      <c r="E38" s="2">
        <v>139</v>
      </c>
      <c r="F38" s="9">
        <v>0</v>
      </c>
      <c r="G38" s="10">
        <f t="shared" si="0"/>
        <v>139</v>
      </c>
      <c r="I38" s="11">
        <f t="shared" si="1"/>
        <v>55898.55000000001</v>
      </c>
      <c r="J38" t="s">
        <v>101</v>
      </c>
      <c r="K38" s="2" t="s">
        <v>15</v>
      </c>
    </row>
    <row r="39" spans="1:11" x14ac:dyDescent="0.25">
      <c r="A39" s="7">
        <v>45848</v>
      </c>
      <c r="B39" t="s">
        <v>102</v>
      </c>
      <c r="C39" t="s">
        <v>103</v>
      </c>
      <c r="D39" t="s">
        <v>104</v>
      </c>
      <c r="E39" s="2">
        <v>175</v>
      </c>
      <c r="F39" s="9">
        <v>35</v>
      </c>
      <c r="G39" s="10">
        <f t="shared" si="0"/>
        <v>210</v>
      </c>
      <c r="I39" s="11">
        <f t="shared" si="1"/>
        <v>55688.55000000001</v>
      </c>
      <c r="J39" t="s">
        <v>85</v>
      </c>
      <c r="K39" s="2" t="s">
        <v>15</v>
      </c>
    </row>
    <row r="40" spans="1:11" x14ac:dyDescent="0.25">
      <c r="A40" s="7">
        <v>45848</v>
      </c>
      <c r="B40" t="s">
        <v>43</v>
      </c>
      <c r="C40" t="s">
        <v>105</v>
      </c>
      <c r="D40" t="s">
        <v>106</v>
      </c>
      <c r="E40" s="2">
        <v>65</v>
      </c>
      <c r="F40" s="9">
        <v>13</v>
      </c>
      <c r="G40" s="10">
        <f t="shared" si="0"/>
        <v>78</v>
      </c>
      <c r="I40" s="11">
        <f t="shared" si="1"/>
        <v>55610.55000000001</v>
      </c>
      <c r="J40" t="s">
        <v>46</v>
      </c>
      <c r="K40" s="2" t="s">
        <v>15</v>
      </c>
    </row>
    <row r="41" spans="1:11" x14ac:dyDescent="0.25">
      <c r="A41" s="7">
        <v>45869</v>
      </c>
      <c r="B41" t="s">
        <v>107</v>
      </c>
      <c r="C41" t="s">
        <v>108</v>
      </c>
      <c r="D41" t="s">
        <v>109</v>
      </c>
      <c r="E41" s="2">
        <v>675.09</v>
      </c>
      <c r="F41" s="9">
        <v>0</v>
      </c>
      <c r="G41" s="10">
        <f t="shared" si="0"/>
        <v>675.09</v>
      </c>
      <c r="I41" s="11">
        <f t="shared" si="1"/>
        <v>54935.460000000014</v>
      </c>
      <c r="J41" t="s">
        <v>29</v>
      </c>
      <c r="K41" s="2" t="s">
        <v>15</v>
      </c>
    </row>
    <row r="42" spans="1:11" x14ac:dyDescent="0.25">
      <c r="A42" s="7">
        <v>45869</v>
      </c>
      <c r="B42" t="s">
        <v>77</v>
      </c>
      <c r="C42" t="s">
        <v>78</v>
      </c>
      <c r="D42" t="s">
        <v>109</v>
      </c>
      <c r="E42" s="2">
        <v>58.33</v>
      </c>
      <c r="F42" s="9">
        <v>0</v>
      </c>
      <c r="G42" s="10">
        <f t="shared" si="0"/>
        <v>58.33</v>
      </c>
      <c r="I42" s="11">
        <f t="shared" si="1"/>
        <v>54877.130000000012</v>
      </c>
      <c r="J42" t="s">
        <v>29</v>
      </c>
      <c r="K42" s="2" t="s">
        <v>15</v>
      </c>
    </row>
    <row r="43" spans="1:11" x14ac:dyDescent="0.25">
      <c r="A43" s="7">
        <v>45869</v>
      </c>
      <c r="B43" t="s">
        <v>32</v>
      </c>
      <c r="C43" t="s">
        <v>110</v>
      </c>
      <c r="D43" t="s">
        <v>111</v>
      </c>
      <c r="E43" s="2">
        <v>39.68</v>
      </c>
      <c r="F43" s="9">
        <v>0</v>
      </c>
      <c r="G43" s="10">
        <f t="shared" si="0"/>
        <v>39.68</v>
      </c>
      <c r="I43" s="11">
        <f t="shared" si="1"/>
        <v>54837.450000000012</v>
      </c>
      <c r="J43" t="s">
        <v>29</v>
      </c>
      <c r="K43" s="2" t="s">
        <v>15</v>
      </c>
    </row>
    <row r="44" spans="1:11" x14ac:dyDescent="0.25">
      <c r="A44" s="7">
        <v>45875</v>
      </c>
      <c r="B44" t="s">
        <v>16</v>
      </c>
      <c r="C44" t="s">
        <v>17</v>
      </c>
      <c r="E44" s="2">
        <v>16.149999999999999</v>
      </c>
      <c r="F44" s="9">
        <v>0</v>
      </c>
      <c r="G44" s="10">
        <f t="shared" ref="G44:G56" si="2">SUM(E44:F44)</f>
        <v>16.149999999999999</v>
      </c>
      <c r="I44" s="11">
        <f t="shared" si="1"/>
        <v>54821.30000000001</v>
      </c>
      <c r="J44" t="s">
        <v>29</v>
      </c>
      <c r="K44" s="2" t="s">
        <v>15</v>
      </c>
    </row>
    <row r="45" spans="1:11" x14ac:dyDescent="0.25">
      <c r="A45" s="7">
        <v>45905</v>
      </c>
      <c r="B45" t="s">
        <v>16</v>
      </c>
      <c r="C45" t="s">
        <v>17</v>
      </c>
      <c r="E45" s="2">
        <v>27.07</v>
      </c>
      <c r="F45" s="9">
        <v>0</v>
      </c>
      <c r="G45" s="10">
        <f t="shared" si="2"/>
        <v>27.07</v>
      </c>
      <c r="I45" s="11">
        <f t="shared" si="1"/>
        <v>54794.23000000001</v>
      </c>
      <c r="J45" t="s">
        <v>29</v>
      </c>
      <c r="K45" s="2" t="s">
        <v>15</v>
      </c>
    </row>
    <row r="46" spans="1:11" x14ac:dyDescent="0.25">
      <c r="A46" s="7">
        <v>45912</v>
      </c>
      <c r="B46" t="s">
        <v>20</v>
      </c>
      <c r="C46" t="s">
        <v>21</v>
      </c>
      <c r="E46" s="2"/>
      <c r="F46" s="9"/>
      <c r="G46" s="10">
        <f t="shared" si="2"/>
        <v>0</v>
      </c>
      <c r="H46" s="1">
        <v>17100</v>
      </c>
      <c r="I46" s="11">
        <f t="shared" si="1"/>
        <v>71894.23000000001</v>
      </c>
      <c r="J46" t="s">
        <v>22</v>
      </c>
      <c r="K46" s="2" t="s">
        <v>15</v>
      </c>
    </row>
    <row r="47" spans="1:11" x14ac:dyDescent="0.25">
      <c r="A47" s="7">
        <v>45915</v>
      </c>
      <c r="B47" t="s">
        <v>112</v>
      </c>
      <c r="C47" t="s">
        <v>113</v>
      </c>
      <c r="E47" s="2">
        <v>779.91</v>
      </c>
      <c r="F47" s="9">
        <v>0</v>
      </c>
      <c r="G47" s="10">
        <f t="shared" si="2"/>
        <v>779.91</v>
      </c>
      <c r="I47" s="11">
        <f t="shared" si="1"/>
        <v>71114.320000000007</v>
      </c>
      <c r="J47" t="s">
        <v>29</v>
      </c>
      <c r="K47" s="2" t="s">
        <v>15</v>
      </c>
    </row>
    <row r="48" spans="1:11" x14ac:dyDescent="0.25">
      <c r="A48" s="7">
        <v>45915</v>
      </c>
      <c r="B48" t="s">
        <v>112</v>
      </c>
      <c r="C48" t="s">
        <v>30</v>
      </c>
      <c r="E48" s="2">
        <v>58.33</v>
      </c>
      <c r="F48" s="9">
        <v>0</v>
      </c>
      <c r="G48" s="10">
        <f t="shared" si="2"/>
        <v>58.33</v>
      </c>
      <c r="I48" s="11">
        <f t="shared" si="1"/>
        <v>71055.990000000005</v>
      </c>
      <c r="J48" t="s">
        <v>29</v>
      </c>
      <c r="K48" s="2" t="s">
        <v>15</v>
      </c>
    </row>
    <row r="49" spans="1:11" x14ac:dyDescent="0.25">
      <c r="A49" s="7">
        <v>45915</v>
      </c>
      <c r="B49" t="s">
        <v>114</v>
      </c>
      <c r="C49" t="s">
        <v>115</v>
      </c>
      <c r="E49" s="2">
        <v>56.06</v>
      </c>
      <c r="F49" s="9">
        <v>0</v>
      </c>
      <c r="G49" s="10">
        <f t="shared" si="2"/>
        <v>56.06</v>
      </c>
      <c r="I49" s="11">
        <f t="shared" si="1"/>
        <v>70999.930000000008</v>
      </c>
      <c r="J49" t="s">
        <v>29</v>
      </c>
      <c r="K49" s="2" t="s">
        <v>15</v>
      </c>
    </row>
    <row r="50" spans="1:11" x14ac:dyDescent="0.25">
      <c r="A50" s="7">
        <v>45915</v>
      </c>
      <c r="B50" t="s">
        <v>116</v>
      </c>
      <c r="C50" t="s">
        <v>52</v>
      </c>
      <c r="E50" s="2">
        <v>37</v>
      </c>
      <c r="F50" s="9">
        <v>0</v>
      </c>
      <c r="G50" s="10">
        <f t="shared" si="2"/>
        <v>37</v>
      </c>
      <c r="I50" s="11">
        <f t="shared" si="1"/>
        <v>70962.930000000008</v>
      </c>
      <c r="J50" t="s">
        <v>54</v>
      </c>
      <c r="K50" s="2" t="s">
        <v>15</v>
      </c>
    </row>
    <row r="51" spans="1:11" x14ac:dyDescent="0.25">
      <c r="A51" s="7">
        <v>45915</v>
      </c>
      <c r="B51" t="s">
        <v>117</v>
      </c>
      <c r="C51" t="s">
        <v>118</v>
      </c>
      <c r="E51" s="2">
        <v>142</v>
      </c>
      <c r="F51" s="9">
        <v>28.4</v>
      </c>
      <c r="G51" s="10">
        <f t="shared" si="2"/>
        <v>170.4</v>
      </c>
      <c r="I51" s="11">
        <f t="shared" si="1"/>
        <v>70792.530000000013</v>
      </c>
      <c r="J51" t="s">
        <v>50</v>
      </c>
      <c r="K51" s="2" t="s">
        <v>15</v>
      </c>
    </row>
    <row r="52" spans="1:11" x14ac:dyDescent="0.25">
      <c r="A52" s="7">
        <v>45915</v>
      </c>
      <c r="B52" t="s">
        <v>117</v>
      </c>
      <c r="C52" t="s">
        <v>118</v>
      </c>
      <c r="E52" s="2">
        <v>142</v>
      </c>
      <c r="F52" s="9">
        <v>28.4</v>
      </c>
      <c r="G52" s="10">
        <f t="shared" si="2"/>
        <v>170.4</v>
      </c>
      <c r="I52" s="11">
        <f t="shared" si="1"/>
        <v>70622.130000000019</v>
      </c>
      <c r="J52" t="s">
        <v>50</v>
      </c>
      <c r="K52" s="2" t="s">
        <v>15</v>
      </c>
    </row>
    <row r="53" spans="1:11" x14ac:dyDescent="0.25">
      <c r="A53" s="7">
        <v>45915</v>
      </c>
      <c r="B53" t="s">
        <v>119</v>
      </c>
      <c r="C53" t="s">
        <v>120</v>
      </c>
      <c r="E53" s="2">
        <v>56.06</v>
      </c>
      <c r="F53" s="9">
        <v>0</v>
      </c>
      <c r="G53" s="10">
        <f t="shared" si="2"/>
        <v>56.06</v>
      </c>
      <c r="I53" s="11">
        <f t="shared" si="1"/>
        <v>70566.070000000022</v>
      </c>
      <c r="J53" t="s">
        <v>50</v>
      </c>
      <c r="K53" s="2" t="s">
        <v>15</v>
      </c>
    </row>
    <row r="54" spans="1:11" x14ac:dyDescent="0.25">
      <c r="A54" s="7">
        <v>45930</v>
      </c>
      <c r="B54" t="s">
        <v>112</v>
      </c>
      <c r="C54" t="s">
        <v>113</v>
      </c>
      <c r="E54" s="2">
        <v>696.05</v>
      </c>
      <c r="F54" s="9">
        <v>0</v>
      </c>
      <c r="G54" s="10">
        <f t="shared" si="2"/>
        <v>696.05</v>
      </c>
      <c r="I54" s="11">
        <f t="shared" si="1"/>
        <v>69870.020000000019</v>
      </c>
      <c r="J54" t="s">
        <v>29</v>
      </c>
      <c r="K54" s="2" t="s">
        <v>15</v>
      </c>
    </row>
    <row r="55" spans="1:11" x14ac:dyDescent="0.25">
      <c r="A55" s="7">
        <v>45930</v>
      </c>
      <c r="B55" t="s">
        <v>30</v>
      </c>
      <c r="C55" t="s">
        <v>30</v>
      </c>
      <c r="E55" s="2">
        <v>58.33</v>
      </c>
      <c r="F55" s="9">
        <v>0</v>
      </c>
      <c r="G55" s="10">
        <f t="shared" si="2"/>
        <v>58.33</v>
      </c>
      <c r="I55" s="11">
        <f t="shared" si="1"/>
        <v>69811.690000000017</v>
      </c>
      <c r="J55" t="s">
        <v>29</v>
      </c>
      <c r="K55" s="2" t="s">
        <v>15</v>
      </c>
    </row>
    <row r="56" spans="1:11" x14ac:dyDescent="0.25">
      <c r="A56" s="7">
        <v>45930</v>
      </c>
      <c r="B56" t="s">
        <v>114</v>
      </c>
      <c r="C56" t="s">
        <v>115</v>
      </c>
      <c r="E56" s="9">
        <v>42.96</v>
      </c>
      <c r="F56" s="9">
        <v>0</v>
      </c>
      <c r="G56" s="10">
        <f t="shared" si="2"/>
        <v>42.96</v>
      </c>
      <c r="I56" s="11">
        <f t="shared" si="1"/>
        <v>69768.73000000001</v>
      </c>
      <c r="J56" t="s">
        <v>29</v>
      </c>
      <c r="K56" s="9" t="s">
        <v>15</v>
      </c>
    </row>
    <row r="57" spans="1:11" x14ac:dyDescent="0.25">
      <c r="A57" s="7">
        <v>45933</v>
      </c>
      <c r="B57" t="s">
        <v>121</v>
      </c>
      <c r="C57" t="s">
        <v>122</v>
      </c>
      <c r="E57" s="2">
        <v>47</v>
      </c>
      <c r="F57" s="9">
        <v>0</v>
      </c>
      <c r="G57" s="10">
        <f t="shared" ref="G57:G93" si="3">SUM(E57:F57)</f>
        <v>47</v>
      </c>
      <c r="I57" s="11">
        <f t="shared" si="1"/>
        <v>69721.73000000001</v>
      </c>
      <c r="J57" t="s">
        <v>38</v>
      </c>
      <c r="K57" s="2" t="s">
        <v>15</v>
      </c>
    </row>
    <row r="58" spans="1:11" x14ac:dyDescent="0.25">
      <c r="A58" s="7">
        <v>45937</v>
      </c>
      <c r="B58" t="s">
        <v>123</v>
      </c>
      <c r="C58" t="s">
        <v>17</v>
      </c>
      <c r="E58" s="2">
        <v>18.34</v>
      </c>
      <c r="F58" s="9">
        <v>0</v>
      </c>
      <c r="G58" s="10">
        <f t="shared" si="3"/>
        <v>18.34</v>
      </c>
      <c r="I58" s="11">
        <f t="shared" si="1"/>
        <v>69703.390000000014</v>
      </c>
      <c r="J58" t="s">
        <v>29</v>
      </c>
    </row>
    <row r="59" spans="1:11" x14ac:dyDescent="0.25">
      <c r="A59" s="7">
        <v>45966</v>
      </c>
      <c r="B59" t="s">
        <v>123</v>
      </c>
      <c r="C59" t="s">
        <v>17</v>
      </c>
      <c r="E59" s="2">
        <v>18.34</v>
      </c>
      <c r="F59" s="9">
        <v>0</v>
      </c>
      <c r="G59" s="10">
        <f t="shared" si="3"/>
        <v>18.34</v>
      </c>
      <c r="I59" s="11">
        <f t="shared" si="1"/>
        <v>69685.050000000017</v>
      </c>
      <c r="J59" t="s">
        <v>29</v>
      </c>
    </row>
    <row r="60" spans="1:11" x14ac:dyDescent="0.25">
      <c r="A60" s="7">
        <v>45971</v>
      </c>
      <c r="B60" t="s">
        <v>124</v>
      </c>
      <c r="C60" t="s">
        <v>125</v>
      </c>
      <c r="E60" s="2">
        <v>0</v>
      </c>
      <c r="F60" s="9">
        <v>0</v>
      </c>
      <c r="G60" s="10">
        <f t="shared" si="3"/>
        <v>0</v>
      </c>
      <c r="H60" s="1">
        <v>2500</v>
      </c>
      <c r="I60" s="11">
        <f t="shared" si="1"/>
        <v>72185.050000000017</v>
      </c>
      <c r="J60" t="s">
        <v>50</v>
      </c>
    </row>
    <row r="61" spans="1:11" x14ac:dyDescent="0.25">
      <c r="A61" s="7">
        <v>45971</v>
      </c>
      <c r="B61" t="s">
        <v>23</v>
      </c>
      <c r="C61" t="s">
        <v>24</v>
      </c>
      <c r="E61" s="2">
        <v>1387.73</v>
      </c>
      <c r="F61" s="9">
        <v>0</v>
      </c>
      <c r="G61" s="10">
        <f t="shared" si="3"/>
        <v>1387.73</v>
      </c>
      <c r="I61" s="11">
        <f t="shared" si="1"/>
        <v>70797.320000000022</v>
      </c>
      <c r="J61" t="s">
        <v>25</v>
      </c>
    </row>
    <row r="62" spans="1:11" x14ac:dyDescent="0.25">
      <c r="A62" s="7">
        <v>45975</v>
      </c>
      <c r="B62" t="s">
        <v>32</v>
      </c>
      <c r="C62" t="s">
        <v>126</v>
      </c>
      <c r="E62" s="2">
        <v>42.96</v>
      </c>
      <c r="F62" s="9">
        <v>0</v>
      </c>
      <c r="G62" s="10">
        <f t="shared" si="3"/>
        <v>42.96</v>
      </c>
      <c r="I62" s="11">
        <f t="shared" si="1"/>
        <v>70754.360000000015</v>
      </c>
      <c r="J62" t="s">
        <v>29</v>
      </c>
      <c r="K62" s="2" t="s">
        <v>15</v>
      </c>
    </row>
    <row r="63" spans="1:11" x14ac:dyDescent="0.25">
      <c r="A63" s="7">
        <v>45975</v>
      </c>
      <c r="B63" t="s">
        <v>51</v>
      </c>
      <c r="C63" t="s">
        <v>52</v>
      </c>
      <c r="E63" s="2">
        <v>537</v>
      </c>
      <c r="F63" s="9">
        <v>0</v>
      </c>
      <c r="G63" s="10">
        <f t="shared" si="3"/>
        <v>537</v>
      </c>
      <c r="I63" s="11">
        <f t="shared" si="1"/>
        <v>70217.360000000015</v>
      </c>
      <c r="J63" t="s">
        <v>54</v>
      </c>
      <c r="K63" s="2" t="s">
        <v>15</v>
      </c>
    </row>
    <row r="64" spans="1:11" x14ac:dyDescent="0.25">
      <c r="A64" s="7">
        <v>45975</v>
      </c>
      <c r="B64" t="s">
        <v>119</v>
      </c>
      <c r="C64" t="s">
        <v>127</v>
      </c>
      <c r="E64" s="2">
        <v>25</v>
      </c>
      <c r="F64" s="9">
        <v>0</v>
      </c>
      <c r="G64" s="10">
        <f t="shared" si="3"/>
        <v>25</v>
      </c>
      <c r="I64" s="11">
        <f t="shared" si="1"/>
        <v>70192.360000000015</v>
      </c>
      <c r="J64" t="s">
        <v>101</v>
      </c>
      <c r="K64" s="2" t="s">
        <v>15</v>
      </c>
    </row>
    <row r="65" spans="1:17" x14ac:dyDescent="0.25">
      <c r="A65" s="7">
        <v>45975</v>
      </c>
      <c r="B65" t="s">
        <v>119</v>
      </c>
      <c r="C65" t="s">
        <v>128</v>
      </c>
      <c r="E65" s="2">
        <v>65</v>
      </c>
      <c r="F65" s="9">
        <v>13</v>
      </c>
      <c r="G65" s="10">
        <f t="shared" si="3"/>
        <v>78</v>
      </c>
      <c r="I65" s="11">
        <f t="shared" si="1"/>
        <v>70114.360000000015</v>
      </c>
      <c r="J65" t="s">
        <v>46</v>
      </c>
      <c r="K65" s="2" t="s">
        <v>15</v>
      </c>
    </row>
    <row r="66" spans="1:17" x14ac:dyDescent="0.25">
      <c r="A66" s="7">
        <v>45975</v>
      </c>
      <c r="B66" t="s">
        <v>129</v>
      </c>
      <c r="C66" t="s">
        <v>130</v>
      </c>
      <c r="E66" s="2">
        <v>75.209999999999994</v>
      </c>
      <c r="F66" s="9">
        <v>0</v>
      </c>
      <c r="G66" s="10">
        <f t="shared" si="3"/>
        <v>75.209999999999994</v>
      </c>
      <c r="I66" s="11">
        <f t="shared" si="1"/>
        <v>70039.150000000009</v>
      </c>
      <c r="J66" t="s">
        <v>29</v>
      </c>
      <c r="K66" s="2" t="s">
        <v>15</v>
      </c>
    </row>
    <row r="67" spans="1:17" x14ac:dyDescent="0.25">
      <c r="A67" s="7">
        <v>45975</v>
      </c>
      <c r="B67" t="s">
        <v>129</v>
      </c>
      <c r="C67" t="s">
        <v>131</v>
      </c>
      <c r="E67" s="2">
        <v>46.3</v>
      </c>
      <c r="F67" s="9">
        <v>0</v>
      </c>
      <c r="G67" s="10">
        <f t="shared" si="3"/>
        <v>46.3</v>
      </c>
      <c r="I67" s="11">
        <f t="shared" si="1"/>
        <v>69992.850000000006</v>
      </c>
      <c r="J67" t="s">
        <v>132</v>
      </c>
      <c r="K67" s="2" t="s">
        <v>15</v>
      </c>
    </row>
    <row r="68" spans="1:17" x14ac:dyDescent="0.25">
      <c r="A68" s="7">
        <v>45975</v>
      </c>
      <c r="B68" t="s">
        <v>133</v>
      </c>
      <c r="C68" t="s">
        <v>134</v>
      </c>
      <c r="E68" s="2">
        <v>238.99</v>
      </c>
      <c r="F68" s="9">
        <v>47.8</v>
      </c>
      <c r="G68" s="10">
        <f t="shared" si="3"/>
        <v>286.79000000000002</v>
      </c>
      <c r="I68" s="11">
        <f t="shared" si="1"/>
        <v>69706.060000000012</v>
      </c>
      <c r="J68" t="s">
        <v>135</v>
      </c>
      <c r="K68" s="2" t="s">
        <v>15</v>
      </c>
    </row>
    <row r="69" spans="1:17" x14ac:dyDescent="0.25">
      <c r="A69" s="7">
        <v>45975</v>
      </c>
      <c r="B69" t="s">
        <v>133</v>
      </c>
      <c r="C69" t="s">
        <v>136</v>
      </c>
      <c r="E69" s="2">
        <v>235</v>
      </c>
      <c r="F69" s="9">
        <v>0</v>
      </c>
      <c r="G69" s="10">
        <f t="shared" si="3"/>
        <v>235</v>
      </c>
      <c r="I69" s="11">
        <f t="shared" si="1"/>
        <v>69471.060000000012</v>
      </c>
      <c r="J69" t="s">
        <v>135</v>
      </c>
      <c r="K69" s="2" t="s">
        <v>15</v>
      </c>
    </row>
    <row r="70" spans="1:17" x14ac:dyDescent="0.25">
      <c r="A70" s="7">
        <v>45975</v>
      </c>
      <c r="B70" t="s">
        <v>137</v>
      </c>
      <c r="C70" t="s">
        <v>138</v>
      </c>
      <c r="E70" s="2">
        <v>250</v>
      </c>
      <c r="F70" s="9">
        <v>0</v>
      </c>
      <c r="G70" s="10">
        <f t="shared" si="3"/>
        <v>250</v>
      </c>
      <c r="I70" s="11">
        <f t="shared" si="1"/>
        <v>69221.060000000012</v>
      </c>
      <c r="J70" t="s">
        <v>139</v>
      </c>
      <c r="K70" s="2" t="s">
        <v>15</v>
      </c>
    </row>
    <row r="71" spans="1:17" x14ac:dyDescent="0.25">
      <c r="A71" s="7">
        <v>45975</v>
      </c>
      <c r="B71" t="s">
        <v>140</v>
      </c>
      <c r="C71" t="s">
        <v>141</v>
      </c>
      <c r="E71" s="2">
        <v>32</v>
      </c>
      <c r="F71" s="9">
        <v>0</v>
      </c>
      <c r="G71" s="10">
        <f t="shared" si="3"/>
        <v>32</v>
      </c>
      <c r="I71" s="11">
        <f t="shared" si="1"/>
        <v>69189.060000000012</v>
      </c>
      <c r="J71" t="s">
        <v>101</v>
      </c>
      <c r="K71" s="2" t="s">
        <v>15</v>
      </c>
    </row>
    <row r="72" spans="1:17" x14ac:dyDescent="0.25">
      <c r="A72" s="7">
        <v>45975</v>
      </c>
      <c r="B72" t="s">
        <v>39</v>
      </c>
      <c r="C72" t="s">
        <v>40</v>
      </c>
      <c r="E72" s="2">
        <v>211.25</v>
      </c>
      <c r="F72" s="9">
        <v>42.25</v>
      </c>
      <c r="G72" s="10">
        <f t="shared" si="3"/>
        <v>253.5</v>
      </c>
      <c r="I72" s="11">
        <f t="shared" ref="I72:I103" si="4">+I71-G72+H72</f>
        <v>68935.560000000012</v>
      </c>
      <c r="J72" t="s">
        <v>42</v>
      </c>
      <c r="K72" s="2" t="s">
        <v>15</v>
      </c>
    </row>
    <row r="73" spans="1:17" x14ac:dyDescent="0.25">
      <c r="A73" s="7">
        <v>45978</v>
      </c>
      <c r="B73" t="s">
        <v>142</v>
      </c>
      <c r="C73" t="s">
        <v>143</v>
      </c>
      <c r="E73" s="2">
        <v>754.38</v>
      </c>
      <c r="F73" s="9">
        <v>0</v>
      </c>
      <c r="G73" s="10">
        <f t="shared" si="3"/>
        <v>754.38</v>
      </c>
      <c r="I73" s="11">
        <f t="shared" si="4"/>
        <v>68181.180000000008</v>
      </c>
      <c r="J73" t="s">
        <v>29</v>
      </c>
      <c r="K73" s="2" t="s">
        <v>15</v>
      </c>
    </row>
    <row r="74" spans="1:17" x14ac:dyDescent="0.25">
      <c r="A74" s="7">
        <v>45978</v>
      </c>
      <c r="B74" t="s">
        <v>32</v>
      </c>
      <c r="C74" t="s">
        <v>144</v>
      </c>
      <c r="E74" s="2">
        <v>42.96</v>
      </c>
      <c r="F74" s="9">
        <v>0</v>
      </c>
      <c r="G74" s="10">
        <f t="shared" si="3"/>
        <v>42.96</v>
      </c>
      <c r="I74" s="11">
        <f t="shared" si="4"/>
        <v>68138.22</v>
      </c>
      <c r="J74" t="s">
        <v>29</v>
      </c>
      <c r="K74" s="2" t="s">
        <v>15</v>
      </c>
    </row>
    <row r="75" spans="1:17" x14ac:dyDescent="0.25">
      <c r="A75" s="7">
        <v>45979</v>
      </c>
      <c r="B75" t="s">
        <v>145</v>
      </c>
      <c r="C75" t="s">
        <v>131</v>
      </c>
      <c r="E75" s="2">
        <v>48.1</v>
      </c>
      <c r="F75" s="9">
        <v>0</v>
      </c>
      <c r="G75" s="10">
        <f t="shared" si="3"/>
        <v>48.1</v>
      </c>
      <c r="I75" s="11">
        <f t="shared" si="4"/>
        <v>68090.12</v>
      </c>
      <c r="J75" t="s">
        <v>132</v>
      </c>
      <c r="K75" s="2" t="s">
        <v>15</v>
      </c>
    </row>
    <row r="76" spans="1:17" s="13" customFormat="1" x14ac:dyDescent="0.25">
      <c r="A76" s="12">
        <v>45992</v>
      </c>
      <c r="B76" s="13" t="s">
        <v>124</v>
      </c>
      <c r="C76" s="13" t="s">
        <v>146</v>
      </c>
      <c r="E76" s="14">
        <v>0</v>
      </c>
      <c r="F76" s="15">
        <v>0</v>
      </c>
      <c r="G76" s="16">
        <f t="shared" si="3"/>
        <v>0</v>
      </c>
      <c r="H76" s="1">
        <v>10.92</v>
      </c>
      <c r="I76" s="11">
        <f t="shared" si="4"/>
        <v>68101.039999999994</v>
      </c>
      <c r="J76" s="13" t="s">
        <v>50</v>
      </c>
      <c r="K76" s="14"/>
      <c r="Q76"/>
    </row>
    <row r="77" spans="1:17" x14ac:dyDescent="0.25">
      <c r="A77" s="7">
        <v>45992</v>
      </c>
      <c r="B77" t="s">
        <v>147</v>
      </c>
      <c r="C77" t="s">
        <v>148</v>
      </c>
      <c r="E77" s="9">
        <v>236.25</v>
      </c>
      <c r="F77" s="9">
        <v>47.25</v>
      </c>
      <c r="G77" s="10">
        <f t="shared" si="3"/>
        <v>283.5</v>
      </c>
      <c r="I77" s="11">
        <f t="shared" si="4"/>
        <v>67817.539999999994</v>
      </c>
      <c r="J77" t="s">
        <v>42</v>
      </c>
      <c r="K77" s="2" t="s">
        <v>15</v>
      </c>
    </row>
    <row r="78" spans="1:17" x14ac:dyDescent="0.25">
      <c r="A78" s="7">
        <v>45992</v>
      </c>
      <c r="B78" t="s">
        <v>149</v>
      </c>
      <c r="C78" t="s">
        <v>150</v>
      </c>
      <c r="E78" s="2">
        <v>754.38</v>
      </c>
      <c r="F78" s="9">
        <v>0</v>
      </c>
      <c r="G78" s="10">
        <f t="shared" si="3"/>
        <v>754.38</v>
      </c>
      <c r="I78" s="11">
        <f t="shared" si="4"/>
        <v>67063.159999999989</v>
      </c>
      <c r="J78" t="s">
        <v>29</v>
      </c>
      <c r="K78" s="2" t="s">
        <v>15</v>
      </c>
    </row>
    <row r="79" spans="1:17" x14ac:dyDescent="0.25">
      <c r="A79" s="7">
        <v>45996</v>
      </c>
      <c r="B79" t="s">
        <v>16</v>
      </c>
      <c r="C79" t="s">
        <v>17</v>
      </c>
      <c r="E79" s="2">
        <v>18.34</v>
      </c>
      <c r="F79" s="9">
        <v>0</v>
      </c>
      <c r="G79" s="10">
        <f t="shared" si="3"/>
        <v>18.34</v>
      </c>
      <c r="I79" s="11">
        <f t="shared" si="4"/>
        <v>67044.819999999992</v>
      </c>
      <c r="J79" t="s">
        <v>19</v>
      </c>
      <c r="K79" s="2" t="s">
        <v>15</v>
      </c>
    </row>
    <row r="80" spans="1:17" x14ac:dyDescent="0.25">
      <c r="A80" s="7">
        <v>45999</v>
      </c>
      <c r="B80" t="s">
        <v>151</v>
      </c>
      <c r="C80" t="s">
        <v>152</v>
      </c>
      <c r="E80" s="2">
        <f>1799.4/6*5</f>
        <v>1499.5000000000002</v>
      </c>
      <c r="F80" s="9">
        <f>+E80*0.2</f>
        <v>299.90000000000003</v>
      </c>
      <c r="G80" s="10">
        <f t="shared" si="3"/>
        <v>1799.4000000000003</v>
      </c>
      <c r="I80" s="11">
        <f t="shared" si="4"/>
        <v>65245.419999999991</v>
      </c>
      <c r="J80" t="s">
        <v>153</v>
      </c>
      <c r="K80" s="2" t="s">
        <v>15</v>
      </c>
    </row>
    <row r="81" spans="1:11" x14ac:dyDescent="0.25">
      <c r="A81" s="7">
        <v>46013</v>
      </c>
      <c r="B81" t="s">
        <v>154</v>
      </c>
      <c r="C81" s="17" t="s">
        <v>155</v>
      </c>
      <c r="E81" s="18">
        <v>85</v>
      </c>
      <c r="F81" s="9">
        <v>0</v>
      </c>
      <c r="G81" s="10">
        <f t="shared" si="3"/>
        <v>85</v>
      </c>
      <c r="I81" s="11">
        <f t="shared" si="4"/>
        <v>65160.419999999991</v>
      </c>
      <c r="J81" t="s">
        <v>85</v>
      </c>
      <c r="K81" s="2" t="s">
        <v>15</v>
      </c>
    </row>
    <row r="82" spans="1:11" x14ac:dyDescent="0.25">
      <c r="A82" s="7">
        <v>46020</v>
      </c>
      <c r="B82" t="s">
        <v>23</v>
      </c>
      <c r="C82" s="17" t="s">
        <v>156</v>
      </c>
      <c r="E82" s="19">
        <v>654.95000000000005</v>
      </c>
      <c r="F82" s="9">
        <v>0</v>
      </c>
      <c r="G82" s="10">
        <f t="shared" si="3"/>
        <v>654.95000000000005</v>
      </c>
      <c r="I82" s="11">
        <f t="shared" si="4"/>
        <v>64505.469999999994</v>
      </c>
      <c r="J82" t="s">
        <v>25</v>
      </c>
      <c r="K82" s="2" t="s">
        <v>15</v>
      </c>
    </row>
    <row r="83" spans="1:11" x14ac:dyDescent="0.25">
      <c r="A83" s="7">
        <v>46029</v>
      </c>
      <c r="B83" t="s">
        <v>16</v>
      </c>
      <c r="C83" s="17" t="s">
        <v>17</v>
      </c>
      <c r="E83" s="19">
        <v>140.77000000000001</v>
      </c>
      <c r="F83" s="9">
        <v>0</v>
      </c>
      <c r="G83" s="10">
        <f t="shared" si="3"/>
        <v>140.77000000000001</v>
      </c>
      <c r="I83" s="11">
        <f t="shared" si="4"/>
        <v>64364.7</v>
      </c>
      <c r="J83" t="s">
        <v>19</v>
      </c>
      <c r="K83" s="2" t="s">
        <v>15</v>
      </c>
    </row>
    <row r="84" spans="1:11" x14ac:dyDescent="0.25">
      <c r="A84" s="7">
        <v>46041</v>
      </c>
      <c r="B84" t="s">
        <v>157</v>
      </c>
      <c r="C84" s="17" t="s">
        <v>158</v>
      </c>
      <c r="E84" s="19">
        <v>754.38</v>
      </c>
      <c r="F84" s="9">
        <v>0</v>
      </c>
      <c r="G84" s="10">
        <f t="shared" si="3"/>
        <v>754.38</v>
      </c>
      <c r="I84" s="11">
        <f t="shared" si="4"/>
        <v>63610.32</v>
      </c>
      <c r="J84" t="s">
        <v>29</v>
      </c>
      <c r="K84" s="2" t="s">
        <v>15</v>
      </c>
    </row>
    <row r="85" spans="1:11" x14ac:dyDescent="0.25">
      <c r="A85" s="7">
        <v>46041</v>
      </c>
      <c r="B85" t="s">
        <v>32</v>
      </c>
      <c r="C85" s="17" t="s">
        <v>144</v>
      </c>
      <c r="E85" s="19">
        <v>418.42</v>
      </c>
      <c r="F85" s="9">
        <v>0</v>
      </c>
      <c r="G85" s="10">
        <f t="shared" si="3"/>
        <v>418.42</v>
      </c>
      <c r="I85" s="11">
        <f t="shared" si="4"/>
        <v>63191.9</v>
      </c>
      <c r="J85" t="s">
        <v>29</v>
      </c>
      <c r="K85" s="2" t="s">
        <v>15</v>
      </c>
    </row>
    <row r="86" spans="1:11" x14ac:dyDescent="0.25">
      <c r="A86" s="7">
        <v>46041</v>
      </c>
      <c r="B86" t="s">
        <v>154</v>
      </c>
      <c r="C86" s="17" t="s">
        <v>159</v>
      </c>
      <c r="E86" s="18">
        <v>20</v>
      </c>
      <c r="F86" s="9">
        <v>0</v>
      </c>
      <c r="G86" s="10">
        <f t="shared" si="3"/>
        <v>20</v>
      </c>
      <c r="I86" s="11">
        <f t="shared" si="4"/>
        <v>63171.9</v>
      </c>
      <c r="J86" t="s">
        <v>85</v>
      </c>
      <c r="K86" s="2" t="s">
        <v>15</v>
      </c>
    </row>
    <row r="87" spans="1:11" x14ac:dyDescent="0.25">
      <c r="A87" s="7">
        <v>46041</v>
      </c>
      <c r="B87" t="s">
        <v>102</v>
      </c>
      <c r="C87" s="17" t="s">
        <v>160</v>
      </c>
      <c r="E87" s="18">
        <v>20</v>
      </c>
      <c r="F87" s="9">
        <v>4</v>
      </c>
      <c r="G87" s="10">
        <f t="shared" si="3"/>
        <v>24</v>
      </c>
      <c r="I87" s="11">
        <f t="shared" si="4"/>
        <v>63147.9</v>
      </c>
      <c r="J87" t="s">
        <v>85</v>
      </c>
      <c r="K87" s="2" t="s">
        <v>15</v>
      </c>
    </row>
    <row r="88" spans="1:11" x14ac:dyDescent="0.25">
      <c r="A88" s="7">
        <v>46048</v>
      </c>
      <c r="B88" t="s">
        <v>51</v>
      </c>
      <c r="C88" s="17" t="s">
        <v>161</v>
      </c>
      <c r="E88" s="9">
        <v>720</v>
      </c>
      <c r="F88" s="9">
        <v>0</v>
      </c>
      <c r="G88" s="10">
        <f t="shared" si="3"/>
        <v>720</v>
      </c>
      <c r="I88" s="11">
        <f t="shared" si="4"/>
        <v>62427.9</v>
      </c>
      <c r="J88" t="s">
        <v>54</v>
      </c>
      <c r="K88" s="2" t="s">
        <v>15</v>
      </c>
    </row>
    <row r="89" spans="1:11" x14ac:dyDescent="0.25">
      <c r="A89" s="7">
        <v>46048</v>
      </c>
      <c r="B89" t="s">
        <v>162</v>
      </c>
      <c r="C89" s="17" t="s">
        <v>163</v>
      </c>
      <c r="E89" s="9">
        <v>2101.3000000000002</v>
      </c>
      <c r="F89" s="9">
        <v>0</v>
      </c>
      <c r="G89" s="10">
        <f t="shared" si="3"/>
        <v>2101.3000000000002</v>
      </c>
      <c r="I89" s="11">
        <f t="shared" si="4"/>
        <v>60326.6</v>
      </c>
      <c r="J89" t="s">
        <v>29</v>
      </c>
      <c r="K89" s="2" t="s">
        <v>15</v>
      </c>
    </row>
    <row r="90" spans="1:11" x14ac:dyDescent="0.25">
      <c r="A90" s="7">
        <v>46048</v>
      </c>
      <c r="B90" t="s">
        <v>164</v>
      </c>
      <c r="C90" s="17" t="s">
        <v>165</v>
      </c>
      <c r="E90" s="9">
        <v>500</v>
      </c>
      <c r="F90" s="9">
        <v>0</v>
      </c>
      <c r="G90" s="10">
        <f t="shared" si="3"/>
        <v>500</v>
      </c>
      <c r="I90" s="11">
        <f t="shared" si="4"/>
        <v>59826.6</v>
      </c>
      <c r="J90" t="s">
        <v>95</v>
      </c>
      <c r="K90" s="2" t="s">
        <v>15</v>
      </c>
    </row>
    <row r="91" spans="1:11" x14ac:dyDescent="0.25">
      <c r="A91" s="7">
        <v>46058</v>
      </c>
      <c r="B91" t="s">
        <v>16</v>
      </c>
      <c r="C91" s="17" t="s">
        <v>17</v>
      </c>
      <c r="E91" s="9">
        <v>42.67</v>
      </c>
      <c r="F91" s="9">
        <v>0</v>
      </c>
      <c r="G91" s="10">
        <f t="shared" si="3"/>
        <v>42.67</v>
      </c>
      <c r="I91" s="11">
        <f t="shared" si="4"/>
        <v>59783.93</v>
      </c>
      <c r="J91" t="s">
        <v>19</v>
      </c>
      <c r="K91" s="2" t="s">
        <v>15</v>
      </c>
    </row>
    <row r="92" spans="1:11" x14ac:dyDescent="0.25">
      <c r="A92" s="7">
        <v>46073</v>
      </c>
      <c r="B92" t="s">
        <v>32</v>
      </c>
      <c r="C92" s="17" t="s">
        <v>144</v>
      </c>
      <c r="E92" s="9">
        <v>136.54</v>
      </c>
      <c r="F92" s="9">
        <v>0</v>
      </c>
      <c r="G92" s="10">
        <f t="shared" si="3"/>
        <v>136.54</v>
      </c>
      <c r="I92" s="11">
        <f t="shared" si="4"/>
        <v>59647.39</v>
      </c>
      <c r="J92" t="s">
        <v>29</v>
      </c>
      <c r="K92" s="2" t="s">
        <v>15</v>
      </c>
    </row>
    <row r="93" spans="1:11" x14ac:dyDescent="0.25">
      <c r="A93" s="7">
        <v>46073</v>
      </c>
      <c r="B93" t="s">
        <v>166</v>
      </c>
      <c r="C93" s="17" t="s">
        <v>167</v>
      </c>
      <c r="E93" s="9">
        <v>827.63</v>
      </c>
      <c r="F93" s="9">
        <v>0</v>
      </c>
      <c r="G93" s="10">
        <f t="shared" si="3"/>
        <v>827.63</v>
      </c>
      <c r="I93" s="11">
        <f t="shared" si="4"/>
        <v>58819.76</v>
      </c>
      <c r="J93" t="s">
        <v>29</v>
      </c>
      <c r="K93" s="2" t="s">
        <v>15</v>
      </c>
    </row>
    <row r="94" spans="1:11" x14ac:dyDescent="0.25">
      <c r="A94" s="7">
        <v>46073</v>
      </c>
      <c r="B94" t="s">
        <v>35</v>
      </c>
      <c r="C94" s="17" t="s">
        <v>168</v>
      </c>
      <c r="E94" s="9">
        <v>40</v>
      </c>
      <c r="F94" s="9">
        <v>8</v>
      </c>
      <c r="G94" s="10">
        <f t="shared" ref="G94:G100" si="5">SUM(E94:F94)</f>
        <v>48</v>
      </c>
      <c r="I94" s="11">
        <f t="shared" si="4"/>
        <v>58771.76</v>
      </c>
      <c r="J94" t="s">
        <v>58</v>
      </c>
      <c r="K94" s="2" t="s">
        <v>15</v>
      </c>
    </row>
    <row r="95" spans="1:11" x14ac:dyDescent="0.25">
      <c r="A95" s="7">
        <v>46073</v>
      </c>
      <c r="B95" t="s">
        <v>169</v>
      </c>
      <c r="C95" s="17" t="s">
        <v>93</v>
      </c>
      <c r="E95" s="9">
        <v>300</v>
      </c>
      <c r="F95" s="9">
        <v>0</v>
      </c>
      <c r="G95" s="10">
        <f t="shared" si="5"/>
        <v>300</v>
      </c>
      <c r="I95" s="11">
        <f t="shared" si="4"/>
        <v>58471.76</v>
      </c>
      <c r="J95" t="s">
        <v>95</v>
      </c>
      <c r="K95" s="2" t="s">
        <v>15</v>
      </c>
    </row>
    <row r="96" spans="1:11" x14ac:dyDescent="0.25">
      <c r="A96" s="7">
        <v>46081</v>
      </c>
      <c r="B96" t="s">
        <v>170</v>
      </c>
      <c r="C96" s="17" t="s">
        <v>171</v>
      </c>
      <c r="E96" s="9">
        <v>827.63</v>
      </c>
      <c r="F96" s="9">
        <v>0</v>
      </c>
      <c r="G96" s="10">
        <f t="shared" si="5"/>
        <v>827.63</v>
      </c>
      <c r="I96" s="11">
        <f t="shared" si="4"/>
        <v>57644.130000000005</v>
      </c>
      <c r="J96" t="s">
        <v>29</v>
      </c>
      <c r="K96" s="2" t="s">
        <v>15</v>
      </c>
    </row>
    <row r="97" spans="1:16" x14ac:dyDescent="0.25">
      <c r="A97" s="7">
        <v>46081</v>
      </c>
      <c r="B97" t="s">
        <v>116</v>
      </c>
      <c r="C97" s="17" t="s">
        <v>172</v>
      </c>
      <c r="E97" s="9">
        <v>868</v>
      </c>
      <c r="F97" s="9">
        <v>0</v>
      </c>
      <c r="G97" s="10">
        <f t="shared" si="5"/>
        <v>868</v>
      </c>
      <c r="I97" s="11">
        <f t="shared" si="4"/>
        <v>56776.130000000005</v>
      </c>
      <c r="J97" t="s">
        <v>54</v>
      </c>
      <c r="K97" s="2" t="s">
        <v>15</v>
      </c>
    </row>
    <row r="98" spans="1:16" x14ac:dyDescent="0.25">
      <c r="A98" s="7">
        <v>46086</v>
      </c>
      <c r="B98" t="s">
        <v>173</v>
      </c>
      <c r="C98" s="17" t="s">
        <v>174</v>
      </c>
      <c r="E98" s="9">
        <v>2395</v>
      </c>
      <c r="F98" s="9">
        <v>479</v>
      </c>
      <c r="G98" s="10">
        <f t="shared" si="5"/>
        <v>2874</v>
      </c>
      <c r="I98" s="11">
        <f t="shared" si="4"/>
        <v>53902.130000000005</v>
      </c>
      <c r="J98" t="s">
        <v>153</v>
      </c>
      <c r="K98" s="2" t="s">
        <v>15</v>
      </c>
    </row>
    <row r="99" spans="1:16" x14ac:dyDescent="0.25">
      <c r="A99" s="7">
        <v>46086</v>
      </c>
      <c r="B99" t="s">
        <v>16</v>
      </c>
      <c r="C99" s="17" t="s">
        <v>17</v>
      </c>
      <c r="E99" s="9">
        <v>42.67</v>
      </c>
      <c r="F99" s="9">
        <v>0</v>
      </c>
      <c r="G99" s="10">
        <f t="shared" si="5"/>
        <v>42.67</v>
      </c>
      <c r="I99" s="11">
        <f t="shared" si="4"/>
        <v>53859.460000000006</v>
      </c>
      <c r="J99" t="s">
        <v>19</v>
      </c>
      <c r="K99" s="2" t="s">
        <v>15</v>
      </c>
      <c r="L99" s="20">
        <v>53859.46</v>
      </c>
      <c r="M99" s="21" t="s">
        <v>175</v>
      </c>
      <c r="N99" s="22" t="s">
        <v>176</v>
      </c>
      <c r="O99" s="22">
        <f>L99-I99</f>
        <v>0</v>
      </c>
      <c r="P99" s="11"/>
    </row>
    <row r="100" spans="1:16" x14ac:dyDescent="0.25">
      <c r="A100" s="7">
        <v>46098</v>
      </c>
      <c r="B100" t="s">
        <v>123</v>
      </c>
      <c r="C100" s="17" t="s">
        <v>177</v>
      </c>
      <c r="E100" s="9">
        <v>-18.34</v>
      </c>
      <c r="F100" s="9"/>
      <c r="G100" s="10">
        <f t="shared" si="5"/>
        <v>-18.34</v>
      </c>
      <c r="I100" s="11">
        <f t="shared" si="4"/>
        <v>53877.8</v>
      </c>
      <c r="J100" t="s">
        <v>29</v>
      </c>
      <c r="K100" s="2" t="s">
        <v>15</v>
      </c>
      <c r="L100" s="2"/>
    </row>
    <row r="101" spans="1:16" x14ac:dyDescent="0.25">
      <c r="A101" s="7">
        <v>46099</v>
      </c>
      <c r="B101" t="s">
        <v>32</v>
      </c>
      <c r="C101" s="17" t="s">
        <v>144</v>
      </c>
      <c r="E101" s="9">
        <v>93.58</v>
      </c>
      <c r="F101" s="9">
        <v>0</v>
      </c>
      <c r="G101" s="10">
        <f t="shared" ref="G101:G102" si="6">SUM(E101:F101)</f>
        <v>93.58</v>
      </c>
      <c r="I101" s="11">
        <f t="shared" si="4"/>
        <v>53784.22</v>
      </c>
      <c r="J101" t="s">
        <v>29</v>
      </c>
      <c r="K101" s="2" t="s">
        <v>15</v>
      </c>
      <c r="L101" s="2"/>
    </row>
    <row r="102" spans="1:16" x14ac:dyDescent="0.25">
      <c r="A102" s="7">
        <v>46101</v>
      </c>
      <c r="B102" t="s">
        <v>123</v>
      </c>
      <c r="C102" s="17" t="s">
        <v>177</v>
      </c>
      <c r="E102" s="9">
        <v>-18.29</v>
      </c>
      <c r="G102" s="10">
        <f t="shared" si="6"/>
        <v>-18.29</v>
      </c>
      <c r="I102" s="11">
        <f t="shared" si="4"/>
        <v>53802.51</v>
      </c>
      <c r="J102" t="s">
        <v>29</v>
      </c>
      <c r="K102" s="2" t="s">
        <v>15</v>
      </c>
      <c r="L102" s="2"/>
    </row>
    <row r="103" spans="1:16" x14ac:dyDescent="0.25">
      <c r="A103" s="7">
        <v>46106</v>
      </c>
      <c r="B103" t="s">
        <v>178</v>
      </c>
      <c r="C103" s="17" t="s">
        <v>93</v>
      </c>
      <c r="E103" s="9">
        <v>16000</v>
      </c>
      <c r="F103" s="9">
        <v>0</v>
      </c>
      <c r="G103" s="10">
        <f>SUM(E103:F103)</f>
        <v>16000</v>
      </c>
      <c r="I103" s="11">
        <f t="shared" si="4"/>
        <v>37802.51</v>
      </c>
      <c r="J103" t="s">
        <v>95</v>
      </c>
      <c r="K103" s="2" t="s">
        <v>15</v>
      </c>
      <c r="L103" s="2"/>
    </row>
    <row r="104" spans="1:16" x14ac:dyDescent="0.25">
      <c r="A104" s="7"/>
      <c r="E104" s="23">
        <f>SUM(E7:E103)</f>
        <v>48549.229999999996</v>
      </c>
      <c r="F104" s="23">
        <f>SUM(F7:F103)</f>
        <v>1281.28</v>
      </c>
      <c r="G104" s="23">
        <f>SUM(G7:G103)</f>
        <v>49830.51</v>
      </c>
      <c r="H104" s="24">
        <f>SUM(H7:H103)</f>
        <v>37441.19</v>
      </c>
      <c r="I104" s="11"/>
      <c r="J104" s="25" t="s">
        <v>179</v>
      </c>
    </row>
    <row r="105" spans="1:16" x14ac:dyDescent="0.25">
      <c r="A105" s="7"/>
      <c r="E105" s="11"/>
      <c r="G105" s="11"/>
      <c r="H105" s="26">
        <f>G104-H104</f>
        <v>12389.32</v>
      </c>
      <c r="I105" s="11" t="s">
        <v>180</v>
      </c>
      <c r="M105" s="27"/>
      <c r="N105" s="28"/>
      <c r="O105" s="28"/>
      <c r="P105" s="29"/>
    </row>
    <row r="106" spans="1:16" x14ac:dyDescent="0.25">
      <c r="A106" s="7"/>
      <c r="G106" s="11"/>
      <c r="H106" s="1">
        <f>H104-34299</f>
        <v>3142.1900000000023</v>
      </c>
      <c r="I106" s="11"/>
      <c r="M106" s="30" t="s">
        <v>181</v>
      </c>
      <c r="P106" s="31"/>
    </row>
    <row r="107" spans="1:16" x14ac:dyDescent="0.25">
      <c r="A107" s="7"/>
      <c r="G107" s="11"/>
      <c r="I107" s="11"/>
      <c r="M107" s="30" t="s">
        <v>182</v>
      </c>
      <c r="N107" s="32" t="s">
        <v>183</v>
      </c>
      <c r="P107" s="31"/>
    </row>
    <row r="108" spans="1:16" x14ac:dyDescent="0.25">
      <c r="A108" s="7"/>
      <c r="G108" s="11">
        <f>G104-H25</f>
        <v>49100.240000000005</v>
      </c>
      <c r="I108" s="11"/>
      <c r="M108" s="33">
        <f>SUM(G6:G103)</f>
        <v>49830.51</v>
      </c>
      <c r="N108" s="34">
        <f>SUM(H7:H103)</f>
        <v>37441.19</v>
      </c>
      <c r="P108" s="31"/>
    </row>
    <row r="109" spans="1:16" x14ac:dyDescent="0.25">
      <c r="A109" s="7"/>
      <c r="I109" s="11"/>
      <c r="M109" s="35">
        <f>M108-N108</f>
        <v>12389.32</v>
      </c>
      <c r="N109" s="36" t="s">
        <v>184</v>
      </c>
      <c r="P109" s="31"/>
    </row>
    <row r="110" spans="1:16" x14ac:dyDescent="0.25">
      <c r="A110" s="7"/>
      <c r="I110" s="11"/>
      <c r="M110" s="33">
        <f>-'[1]MPC Bank Transactions all'!B96</f>
        <v>12389.32</v>
      </c>
      <c r="N110" s="36" t="s">
        <v>185</v>
      </c>
      <c r="P110" s="31"/>
    </row>
    <row r="111" spans="1:16" x14ac:dyDescent="0.25">
      <c r="A111" s="7"/>
      <c r="I111" s="11"/>
      <c r="M111" s="33">
        <f>M109-M110</f>
        <v>0</v>
      </c>
      <c r="N111" s="36" t="s">
        <v>176</v>
      </c>
      <c r="P111" s="31"/>
    </row>
    <row r="112" spans="1:16" x14ac:dyDescent="0.25">
      <c r="A112" s="7"/>
      <c r="I112" s="11"/>
      <c r="M112" s="37">
        <v>0</v>
      </c>
      <c r="N112" s="38" t="s">
        <v>186</v>
      </c>
      <c r="P112" s="31"/>
    </row>
    <row r="113" spans="1:16" x14ac:dyDescent="0.25">
      <c r="A113" s="7"/>
      <c r="I113" s="11"/>
      <c r="M113" s="37">
        <v>0</v>
      </c>
      <c r="N113" s="38" t="s">
        <v>187</v>
      </c>
      <c r="P113" s="31"/>
    </row>
    <row r="114" spans="1:16" x14ac:dyDescent="0.25">
      <c r="A114" s="7"/>
      <c r="I114" s="11"/>
      <c r="M114" s="39">
        <f>SUM(M111:M113)</f>
        <v>0</v>
      </c>
      <c r="N114" s="40" t="s">
        <v>176</v>
      </c>
      <c r="O114" s="41"/>
      <c r="P114" s="31"/>
    </row>
    <row r="115" spans="1:16" x14ac:dyDescent="0.25">
      <c r="A115" s="7"/>
      <c r="I115" s="11"/>
      <c r="M115" s="42"/>
      <c r="N115" s="43"/>
      <c r="O115" s="43"/>
      <c r="P115" s="44"/>
    </row>
    <row r="116" spans="1:16" x14ac:dyDescent="0.25">
      <c r="A116" s="7"/>
    </row>
    <row r="117" spans="1:16" x14ac:dyDescent="0.25">
      <c r="A117" s="7"/>
    </row>
    <row r="118" spans="1:16" x14ac:dyDescent="0.25">
      <c r="A118" s="7"/>
    </row>
    <row r="119" spans="1:16" x14ac:dyDescent="0.25">
      <c r="A119" s="7"/>
    </row>
    <row r="120" spans="1:16" x14ac:dyDescent="0.25">
      <c r="A120" s="7"/>
    </row>
    <row r="121" spans="1:16" x14ac:dyDescent="0.25">
      <c r="A121" s="7"/>
    </row>
    <row r="122" spans="1:16" x14ac:dyDescent="0.25">
      <c r="A122" s="7"/>
    </row>
    <row r="123" spans="1:16" x14ac:dyDescent="0.25">
      <c r="A123" s="7"/>
      <c r="I123" s="1"/>
      <c r="J123" s="11"/>
    </row>
    <row r="124" spans="1:16" x14ac:dyDescent="0.25">
      <c r="A124" s="7"/>
    </row>
    <row r="125" spans="1:16" x14ac:dyDescent="0.25">
      <c r="A125" s="7"/>
      <c r="J125" s="11"/>
    </row>
    <row r="126" spans="1:16" x14ac:dyDescent="0.25">
      <c r="A126" s="7"/>
    </row>
    <row r="127" spans="1:16" x14ac:dyDescent="0.25">
      <c r="A127" s="7"/>
    </row>
    <row r="128" spans="1:16" x14ac:dyDescent="0.25">
      <c r="A128" s="7"/>
    </row>
    <row r="129" spans="1:1" x14ac:dyDescent="0.25">
      <c r="A129" s="7"/>
    </row>
    <row r="130" spans="1:1" x14ac:dyDescent="0.25">
      <c r="A130" s="7"/>
    </row>
    <row r="131" spans="1:1" x14ac:dyDescent="0.25">
      <c r="A131" s="7"/>
    </row>
  </sheetData>
  <autoFilter ref="A5:K107" xr:uid="{E068B92F-CE49-4CAB-A365-E57F3A363490}"/>
  <pageMargins left="0.7" right="0.7" top="0.75" bottom="0.75" header="0.3" footer="0.3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78176-0ADA-4212-A04E-F8492EB9B84B}">
  <dimension ref="A3:H46"/>
  <sheetViews>
    <sheetView workbookViewId="0">
      <selection activeCell="D29" sqref="D29"/>
    </sheetView>
  </sheetViews>
  <sheetFormatPr defaultRowHeight="15" x14ac:dyDescent="0.25"/>
  <cols>
    <col min="1" max="1" width="2.7109375" customWidth="1"/>
    <col min="2" max="2" width="28.42578125" style="2" bestFit="1" customWidth="1"/>
    <col min="3" max="3" width="13.140625" customWidth="1"/>
    <col min="4" max="4" width="10.5703125" bestFit="1" customWidth="1"/>
    <col min="5" max="5" width="22" customWidth="1"/>
    <col min="6" max="7" width="12.5703125" customWidth="1"/>
  </cols>
  <sheetData>
    <row r="3" spans="2:6" ht="17.25" x14ac:dyDescent="0.4">
      <c r="B3" s="45" t="s">
        <v>188</v>
      </c>
    </row>
    <row r="6" spans="2:6" x14ac:dyDescent="0.25">
      <c r="B6" s="2" t="s">
        <v>189</v>
      </c>
      <c r="C6" s="46">
        <v>45869</v>
      </c>
      <c r="F6" t="s">
        <v>190</v>
      </c>
    </row>
    <row r="7" spans="2:6" x14ac:dyDescent="0.25">
      <c r="C7" s="2"/>
      <c r="D7" s="2"/>
    </row>
    <row r="8" spans="2:6" x14ac:dyDescent="0.25">
      <c r="B8" s="2" t="s">
        <v>191</v>
      </c>
      <c r="C8" s="2"/>
      <c r="D8" s="47">
        <f>+[1]Cashbook!$I$6-SUMIF([1]Cashbook!A:A,"&lt;="&amp;+C6,[1]Cashbook!G:G)+SUMIF([1]Cashbook!A:A,"&lt;="&amp;+C6,[1]Cashbook!H:H)</f>
        <v>54837.45</v>
      </c>
    </row>
    <row r="9" spans="2:6" x14ac:dyDescent="0.25">
      <c r="B9" s="2" t="s">
        <v>192</v>
      </c>
      <c r="C9" s="2"/>
      <c r="D9" s="2"/>
    </row>
    <row r="10" spans="2:6" x14ac:dyDescent="0.25">
      <c r="B10" s="48" t="s">
        <v>193</v>
      </c>
      <c r="C10" s="49"/>
      <c r="D10" s="9"/>
    </row>
    <row r="11" spans="2:6" x14ac:dyDescent="0.25">
      <c r="B11" s="48"/>
      <c r="C11" s="49"/>
      <c r="D11" s="9"/>
    </row>
    <row r="12" spans="2:6" x14ac:dyDescent="0.25">
      <c r="B12" s="9"/>
      <c r="C12" s="9"/>
      <c r="D12" s="38">
        <f>SUM(C9:C11)</f>
        <v>0</v>
      </c>
    </row>
    <row r="13" spans="2:6" x14ac:dyDescent="0.25">
      <c r="B13" s="2" t="s">
        <v>194</v>
      </c>
      <c r="C13" s="2"/>
      <c r="D13" s="50">
        <v>54837.45</v>
      </c>
      <c r="F13" t="s">
        <v>190</v>
      </c>
    </row>
    <row r="14" spans="2:6" x14ac:dyDescent="0.25">
      <c r="C14" s="2"/>
      <c r="D14" s="2">
        <f>+D13-D8</f>
        <v>0</v>
      </c>
      <c r="E14" t="str">
        <f>IF(D13=(D8+D12),"Agreed","Differences to be found")</f>
        <v>Agreed</v>
      </c>
    </row>
    <row r="15" spans="2:6" x14ac:dyDescent="0.25">
      <c r="C15" s="2"/>
      <c r="D15" s="2"/>
    </row>
    <row r="16" spans="2:6" x14ac:dyDescent="0.25">
      <c r="B16" s="2" t="s">
        <v>189</v>
      </c>
      <c r="C16" s="46">
        <v>45930</v>
      </c>
    </row>
    <row r="17" spans="1:7" x14ac:dyDescent="0.25">
      <c r="C17" s="2"/>
      <c r="D17" s="2"/>
    </row>
    <row r="18" spans="1:7" x14ac:dyDescent="0.25">
      <c r="B18" s="2" t="s">
        <v>191</v>
      </c>
      <c r="C18" s="2"/>
      <c r="D18" s="47">
        <f>+[1]Cashbook!$I$6-SUMIF([1]Cashbook!A:A,"&lt;="&amp;+C16,[1]Cashbook!G:G)+SUMIF([1]Cashbook!A:A,"&lt;="&amp;+C16,[1]Cashbook!H:H)</f>
        <v>69768.73000000001</v>
      </c>
    </row>
    <row r="19" spans="1:7" x14ac:dyDescent="0.25">
      <c r="B19" s="2" t="s">
        <v>192</v>
      </c>
      <c r="C19" s="2"/>
      <c r="D19" s="2"/>
    </row>
    <row r="20" spans="1:7" x14ac:dyDescent="0.25">
      <c r="B20" s="48" t="s">
        <v>193</v>
      </c>
      <c r="C20" s="49"/>
      <c r="D20" s="9"/>
    </row>
    <row r="21" spans="1:7" x14ac:dyDescent="0.25">
      <c r="B21" s="48"/>
      <c r="C21" s="49"/>
      <c r="D21" s="9"/>
    </row>
    <row r="22" spans="1:7" x14ac:dyDescent="0.25">
      <c r="B22" s="9"/>
      <c r="C22" s="9"/>
      <c r="D22" s="38">
        <f>SUM(C19:C21)</f>
        <v>0</v>
      </c>
    </row>
    <row r="23" spans="1:7" x14ac:dyDescent="0.25">
      <c r="B23" s="2" t="s">
        <v>194</v>
      </c>
      <c r="C23" s="2"/>
      <c r="D23" s="50">
        <v>69768.73</v>
      </c>
      <c r="F23" t="s">
        <v>190</v>
      </c>
    </row>
    <row r="24" spans="1:7" x14ac:dyDescent="0.25">
      <c r="C24" s="2"/>
      <c r="D24" s="2">
        <f>+D23-D18</f>
        <v>0</v>
      </c>
      <c r="E24" t="str">
        <f>IF(D23=(D18+D22),"Agreed","Differences to be found")</f>
        <v>Agreed</v>
      </c>
    </row>
    <row r="25" spans="1:7" x14ac:dyDescent="0.25">
      <c r="C25" s="2"/>
      <c r="D25" s="2"/>
    </row>
    <row r="26" spans="1:7" x14ac:dyDescent="0.25">
      <c r="B26" s="2" t="s">
        <v>189</v>
      </c>
      <c r="C26" s="46">
        <v>46112</v>
      </c>
    </row>
    <row r="27" spans="1:7" x14ac:dyDescent="0.25">
      <c r="C27" s="2"/>
      <c r="D27" s="2"/>
    </row>
    <row r="28" spans="1:7" x14ac:dyDescent="0.25">
      <c r="B28" s="2" t="s">
        <v>191</v>
      </c>
      <c r="C28" s="2"/>
      <c r="D28" s="47">
        <f>[1]Cashbook!I103</f>
        <v>37802.51</v>
      </c>
      <c r="F28" s="11"/>
      <c r="G28" s="11"/>
    </row>
    <row r="29" spans="1:7" x14ac:dyDescent="0.25">
      <c r="B29" s="2" t="s">
        <v>192</v>
      </c>
      <c r="C29" s="2"/>
      <c r="D29" s="2"/>
    </row>
    <row r="30" spans="1:7" x14ac:dyDescent="0.25">
      <c r="A30" s="2"/>
      <c r="C30" s="2"/>
      <c r="D30" s="9"/>
    </row>
    <row r="31" spans="1:7" x14ac:dyDescent="0.25">
      <c r="A31" s="2"/>
      <c r="B31" s="51" t="s">
        <v>195</v>
      </c>
      <c r="C31" s="52">
        <v>53.39</v>
      </c>
      <c r="D31" s="9"/>
    </row>
    <row r="32" spans="1:7" x14ac:dyDescent="0.25">
      <c r="B32" s="9"/>
      <c r="C32" s="9"/>
      <c r="D32" s="38">
        <f>SUM(C29:C31)</f>
        <v>53.39</v>
      </c>
    </row>
    <row r="33" spans="2:8" x14ac:dyDescent="0.25">
      <c r="B33" s="2" t="s">
        <v>194</v>
      </c>
      <c r="C33" s="2"/>
      <c r="D33" s="50">
        <f>36974.88+827.63</f>
        <v>37802.509999999995</v>
      </c>
      <c r="F33" t="s">
        <v>190</v>
      </c>
      <c r="H33" s="53" t="s">
        <v>196</v>
      </c>
    </row>
    <row r="34" spans="2:8" x14ac:dyDescent="0.25">
      <c r="C34" s="2"/>
      <c r="D34" s="2">
        <f>+D33-D28</f>
        <v>0</v>
      </c>
      <c r="E34" s="54" t="str">
        <f>IF(D33=(D28+D32),"Agreed","Differences to be found")</f>
        <v>Differences to be found</v>
      </c>
    </row>
    <row r="35" spans="2:8" x14ac:dyDescent="0.25">
      <c r="C35" s="2"/>
    </row>
    <row r="36" spans="2:8" x14ac:dyDescent="0.25">
      <c r="C36" s="2"/>
    </row>
    <row r="37" spans="2:8" x14ac:dyDescent="0.25">
      <c r="C37" s="2"/>
    </row>
    <row r="38" spans="2:8" x14ac:dyDescent="0.25">
      <c r="C38" s="2"/>
    </row>
    <row r="39" spans="2:8" x14ac:dyDescent="0.25">
      <c r="C39" s="2"/>
    </row>
    <row r="40" spans="2:8" x14ac:dyDescent="0.25">
      <c r="C40" s="2"/>
    </row>
    <row r="41" spans="2:8" x14ac:dyDescent="0.25">
      <c r="C41" s="2"/>
    </row>
    <row r="42" spans="2:8" x14ac:dyDescent="0.25">
      <c r="C42" s="2"/>
    </row>
    <row r="43" spans="2:8" x14ac:dyDescent="0.25">
      <c r="C43" s="2"/>
    </row>
    <row r="44" spans="2:8" x14ac:dyDescent="0.25">
      <c r="C44" s="2"/>
    </row>
    <row r="45" spans="2:8" x14ac:dyDescent="0.25">
      <c r="C45" s="2"/>
    </row>
    <row r="46" spans="2:8" x14ac:dyDescent="0.25">
      <c r="C46" s="2"/>
    </row>
  </sheetData>
  <conditionalFormatting sqref="E14">
    <cfRule type="containsText" dxfId="5" priority="1" operator="containsText" text="Agreed">
      <formula>NOT(ISERROR(SEARCH("Agreed",E14)))</formula>
    </cfRule>
    <cfRule type="containsText" dxfId="4" priority="2" operator="containsText" text="Differences">
      <formula>NOT(ISERROR(SEARCH("Differences",E14)))</formula>
    </cfRule>
  </conditionalFormatting>
  <conditionalFormatting sqref="E24">
    <cfRule type="containsText" dxfId="3" priority="3" operator="containsText" text="Agreed">
      <formula>NOT(ISERROR(SEARCH("Agreed",E24)))</formula>
    </cfRule>
    <cfRule type="containsText" dxfId="2" priority="4" operator="containsText" text="Differences">
      <formula>NOT(ISERROR(SEARCH("Differences",E24)))</formula>
    </cfRule>
  </conditionalFormatting>
  <conditionalFormatting sqref="E34">
    <cfRule type="containsText" dxfId="1" priority="5" operator="containsText" text="Agreed">
      <formula>NOT(ISERROR(SEARCH("Agreed",E34)))</formula>
    </cfRule>
    <cfRule type="containsText" dxfId="0" priority="6" operator="containsText" text="Differences">
      <formula>NOT(ISERROR(SEARCH("Differences",E34)))</formula>
    </cfRule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58F38-C115-437B-8841-FCE4DD960F99}">
  <sheetPr>
    <tabColor rgb="FFFFFF00"/>
  </sheetPr>
  <dimension ref="A1:J38"/>
  <sheetViews>
    <sheetView workbookViewId="0">
      <selection activeCell="C27" sqref="C27"/>
    </sheetView>
  </sheetViews>
  <sheetFormatPr defaultRowHeight="15" x14ac:dyDescent="0.25"/>
  <cols>
    <col min="1" max="1" width="19.140625" customWidth="1"/>
    <col min="2" max="2" width="13.28515625" style="2" customWidth="1"/>
    <col min="3" max="3" width="12.7109375" bestFit="1" customWidth="1"/>
    <col min="4" max="4" width="40" bestFit="1" customWidth="1"/>
    <col min="5" max="5" width="14.28515625" style="55" customWidth="1"/>
    <col min="6" max="6" width="17.28515625" style="9" customWidth="1"/>
    <col min="7" max="8" width="13.7109375" style="9" customWidth="1"/>
    <col min="9" max="9" width="21.85546875" bestFit="1" customWidth="1"/>
  </cols>
  <sheetData>
    <row r="1" spans="1:10" x14ac:dyDescent="0.25">
      <c r="A1" t="s">
        <v>3</v>
      </c>
      <c r="B1" s="2" t="s">
        <v>197</v>
      </c>
      <c r="C1" t="s">
        <v>198</v>
      </c>
      <c r="D1" t="s">
        <v>199</v>
      </c>
      <c r="E1" s="55" t="s">
        <v>125</v>
      </c>
      <c r="F1" s="56" t="s">
        <v>7</v>
      </c>
      <c r="G1" s="56" t="s">
        <v>8</v>
      </c>
      <c r="H1" s="56" t="s">
        <v>9</v>
      </c>
    </row>
    <row r="2" spans="1:10" x14ac:dyDescent="0.25">
      <c r="A2" s="7">
        <v>45748</v>
      </c>
      <c r="B2" s="2">
        <v>-237.12</v>
      </c>
      <c r="C2" t="s">
        <v>200</v>
      </c>
      <c r="D2" t="s">
        <v>201</v>
      </c>
      <c r="F2" s="9">
        <v>197.6</v>
      </c>
      <c r="G2" s="9">
        <v>39.520000000000003</v>
      </c>
      <c r="H2" s="9">
        <f>F2+G2</f>
        <v>237.12</v>
      </c>
      <c r="I2" t="s">
        <v>202</v>
      </c>
    </row>
    <row r="3" spans="1:10" x14ac:dyDescent="0.25">
      <c r="A3" s="7">
        <v>45792</v>
      </c>
      <c r="B3" s="2">
        <v>-914</v>
      </c>
      <c r="C3" t="s">
        <v>203</v>
      </c>
      <c r="D3" t="s">
        <v>204</v>
      </c>
      <c r="F3" s="9">
        <v>914</v>
      </c>
      <c r="G3" s="9">
        <v>0</v>
      </c>
      <c r="H3" s="9">
        <f t="shared" ref="H3:H15" si="0">F3+G3</f>
        <v>914</v>
      </c>
      <c r="I3" t="s">
        <v>205</v>
      </c>
    </row>
    <row r="4" spans="1:10" x14ac:dyDescent="0.25">
      <c r="A4" s="7">
        <v>45817</v>
      </c>
      <c r="B4" s="2">
        <v>-612</v>
      </c>
      <c r="C4" t="s">
        <v>203</v>
      </c>
      <c r="D4" t="s">
        <v>206</v>
      </c>
      <c r="F4" s="9">
        <v>510</v>
      </c>
      <c r="G4" s="9">
        <v>102</v>
      </c>
      <c r="H4" s="9">
        <f t="shared" si="0"/>
        <v>612</v>
      </c>
      <c r="I4" t="s">
        <v>205</v>
      </c>
    </row>
    <row r="5" spans="1:10" x14ac:dyDescent="0.25">
      <c r="A5" s="7">
        <v>45848</v>
      </c>
      <c r="B5" s="2">
        <v>-1098</v>
      </c>
      <c r="C5" t="s">
        <v>203</v>
      </c>
      <c r="D5" t="s">
        <v>207</v>
      </c>
      <c r="F5" s="9">
        <v>1098</v>
      </c>
      <c r="G5" s="9">
        <v>0</v>
      </c>
      <c r="H5" s="9">
        <f t="shared" si="0"/>
        <v>1098</v>
      </c>
      <c r="I5" t="s">
        <v>205</v>
      </c>
    </row>
    <row r="6" spans="1:10" x14ac:dyDescent="0.25">
      <c r="A6" s="7">
        <v>45848</v>
      </c>
      <c r="B6" s="57">
        <v>500</v>
      </c>
      <c r="C6" t="s">
        <v>208</v>
      </c>
      <c r="D6" t="s">
        <v>209</v>
      </c>
      <c r="E6" s="55">
        <v>500</v>
      </c>
      <c r="H6" s="9">
        <f t="shared" si="0"/>
        <v>0</v>
      </c>
      <c r="I6" t="s">
        <v>210</v>
      </c>
    </row>
    <row r="7" spans="1:10" x14ac:dyDescent="0.25">
      <c r="A7" s="7">
        <v>45848</v>
      </c>
      <c r="B7" s="57">
        <v>2750</v>
      </c>
      <c r="C7" t="s">
        <v>208</v>
      </c>
      <c r="D7" t="s">
        <v>211</v>
      </c>
      <c r="E7" s="55">
        <v>2750</v>
      </c>
      <c r="H7" s="9">
        <f t="shared" si="0"/>
        <v>0</v>
      </c>
      <c r="I7" t="s">
        <v>210</v>
      </c>
    </row>
    <row r="8" spans="1:10" x14ac:dyDescent="0.25">
      <c r="A8" s="7">
        <v>45915</v>
      </c>
      <c r="B8" s="2">
        <v>-610</v>
      </c>
      <c r="C8" t="s">
        <v>203</v>
      </c>
      <c r="D8" t="s">
        <v>212</v>
      </c>
      <c r="F8" s="9">
        <v>610</v>
      </c>
      <c r="G8" s="9">
        <v>0</v>
      </c>
      <c r="H8" s="9">
        <f t="shared" si="0"/>
        <v>610</v>
      </c>
      <c r="I8" t="s">
        <v>205</v>
      </c>
    </row>
    <row r="9" spans="1:10" x14ac:dyDescent="0.25">
      <c r="A9" s="7">
        <v>45932</v>
      </c>
      <c r="B9" s="2">
        <v>-1471.2</v>
      </c>
      <c r="C9" t="s">
        <v>203</v>
      </c>
      <c r="D9" s="58" t="s">
        <v>213</v>
      </c>
      <c r="F9" s="9">
        <v>1471.2</v>
      </c>
      <c r="G9" s="9">
        <v>0</v>
      </c>
      <c r="H9" s="9">
        <f t="shared" si="0"/>
        <v>1471.2</v>
      </c>
      <c r="I9" t="s">
        <v>205</v>
      </c>
      <c r="J9" s="59" t="s">
        <v>214</v>
      </c>
    </row>
    <row r="10" spans="1:10" x14ac:dyDescent="0.25">
      <c r="A10" s="7">
        <v>45978</v>
      </c>
      <c r="B10" s="2">
        <v>-787</v>
      </c>
      <c r="C10" t="s">
        <v>203</v>
      </c>
      <c r="D10" t="s">
        <v>215</v>
      </c>
      <c r="F10" s="9">
        <v>787</v>
      </c>
      <c r="G10" s="9">
        <v>0</v>
      </c>
      <c r="H10" s="9">
        <f t="shared" si="0"/>
        <v>787</v>
      </c>
      <c r="I10" t="s">
        <v>205</v>
      </c>
    </row>
    <row r="11" spans="1:10" x14ac:dyDescent="0.25">
      <c r="A11" s="7">
        <v>46048</v>
      </c>
      <c r="B11" s="2">
        <v>-140</v>
      </c>
      <c r="C11" t="s">
        <v>203</v>
      </c>
      <c r="D11" t="s">
        <v>216</v>
      </c>
      <c r="F11" s="9">
        <v>140</v>
      </c>
      <c r="G11" s="9">
        <v>0</v>
      </c>
      <c r="H11" s="9">
        <f t="shared" si="0"/>
        <v>140</v>
      </c>
      <c r="I11" t="s">
        <v>205</v>
      </c>
    </row>
    <row r="12" spans="1:10" ht="15.75" thickBot="1" x14ac:dyDescent="0.3">
      <c r="A12" s="7"/>
      <c r="H12" s="9">
        <f t="shared" si="0"/>
        <v>0</v>
      </c>
    </row>
    <row r="13" spans="1:10" ht="15.75" thickBot="1" x14ac:dyDescent="0.3">
      <c r="A13" s="7"/>
      <c r="E13" s="60">
        <f>SUM(E2:E12)</f>
        <v>3250</v>
      </c>
      <c r="F13" s="61">
        <f t="shared" ref="F13:H13" si="1">SUM(F2:F12)</f>
        <v>5727.8</v>
      </c>
      <c r="G13" s="61">
        <f t="shared" si="1"/>
        <v>141.52000000000001</v>
      </c>
      <c r="H13" s="61">
        <f t="shared" si="1"/>
        <v>5869.32</v>
      </c>
    </row>
    <row r="14" spans="1:10" x14ac:dyDescent="0.25">
      <c r="A14" s="7"/>
    </row>
    <row r="15" spans="1:10" s="64" customFormat="1" x14ac:dyDescent="0.25">
      <c r="A15" s="62">
        <v>46113</v>
      </c>
      <c r="B15" s="63">
        <v>-247.1</v>
      </c>
      <c r="C15" s="64" t="s">
        <v>200</v>
      </c>
      <c r="D15" s="64" t="s">
        <v>201</v>
      </c>
      <c r="E15" s="65"/>
      <c r="F15" s="63"/>
      <c r="G15" s="63"/>
      <c r="H15" s="63">
        <f t="shared" si="0"/>
        <v>0</v>
      </c>
      <c r="I15" s="64" t="s">
        <v>217</v>
      </c>
    </row>
    <row r="16" spans="1:10" ht="17.25" x14ac:dyDescent="0.4">
      <c r="E16" s="66" t="s">
        <v>218</v>
      </c>
      <c r="F16" s="67"/>
    </row>
    <row r="18" spans="1:8" ht="17.25" x14ac:dyDescent="0.4">
      <c r="A18" s="25" t="s">
        <v>219</v>
      </c>
      <c r="B18" s="68" t="s">
        <v>220</v>
      </c>
      <c r="C18" s="69" t="s">
        <v>221</v>
      </c>
      <c r="E18" s="70" t="s">
        <v>222</v>
      </c>
      <c r="F18" s="71"/>
      <c r="G18" s="72">
        <v>9942</v>
      </c>
    </row>
    <row r="19" spans="1:8" x14ac:dyDescent="0.25">
      <c r="B19" s="73">
        <f>SUM(B7+B6)</f>
        <v>3250</v>
      </c>
      <c r="C19" s="74">
        <f>B2+B3+B4+B5+B8+B9+B10+B11</f>
        <v>-5869.32</v>
      </c>
    </row>
    <row r="20" spans="1:8" x14ac:dyDescent="0.25">
      <c r="A20" t="s">
        <v>223</v>
      </c>
      <c r="C20" s="11">
        <f>F3+F5+F8+F9+F10+F11+F4</f>
        <v>5530.2</v>
      </c>
      <c r="E20" s="70" t="s">
        <v>224</v>
      </c>
      <c r="F20" s="71"/>
      <c r="G20" s="71"/>
    </row>
    <row r="21" spans="1:8" x14ac:dyDescent="0.25">
      <c r="A21" t="s">
        <v>225</v>
      </c>
      <c r="C21" s="11">
        <f>F2</f>
        <v>197.6</v>
      </c>
      <c r="E21" s="70" t="s">
        <v>193</v>
      </c>
      <c r="F21" s="71"/>
      <c r="G21" s="71"/>
    </row>
    <row r="22" spans="1:8" x14ac:dyDescent="0.25">
      <c r="A22" t="s">
        <v>8</v>
      </c>
      <c r="C22" s="11">
        <f>G2+G4</f>
        <v>141.52000000000001</v>
      </c>
    </row>
    <row r="23" spans="1:8" ht="15.75" thickBot="1" x14ac:dyDescent="0.3">
      <c r="A23" t="s">
        <v>125</v>
      </c>
      <c r="B23" s="57">
        <f>E6+E7</f>
        <v>3250</v>
      </c>
      <c r="E23" s="75" t="s">
        <v>226</v>
      </c>
      <c r="F23" s="15"/>
      <c r="G23" s="26">
        <v>9954.68</v>
      </c>
    </row>
    <row r="24" spans="1:8" ht="15.75" thickBot="1" x14ac:dyDescent="0.3">
      <c r="B24" s="76">
        <f>SUM(B20:B23)</f>
        <v>3250</v>
      </c>
      <c r="C24" s="77">
        <f>SUM(C20:C23)</f>
        <v>5869.3200000000006</v>
      </c>
      <c r="F24" s="55"/>
    </row>
    <row r="25" spans="1:8" x14ac:dyDescent="0.25">
      <c r="A25" t="s">
        <v>227</v>
      </c>
      <c r="B25" s="2">
        <f>B24-B19</f>
        <v>0</v>
      </c>
      <c r="C25" s="2" cm="1">
        <f t="array" ref="C25">C24+_xlfn.ANCHORARRAY(C19)</f>
        <v>0</v>
      </c>
      <c r="E25" s="55" t="s">
        <v>227</v>
      </c>
      <c r="G25" s="9">
        <f>G23-G18</f>
        <v>12.680000000000291</v>
      </c>
      <c r="H25" s="9" t="s">
        <v>228</v>
      </c>
    </row>
    <row r="27" spans="1:8" x14ac:dyDescent="0.25">
      <c r="E27" s="70" t="s">
        <v>229</v>
      </c>
      <c r="F27" s="71"/>
      <c r="G27" s="71">
        <f>E13</f>
        <v>3250</v>
      </c>
    </row>
    <row r="28" spans="1:8" x14ac:dyDescent="0.25">
      <c r="E28" s="70"/>
      <c r="F28" s="71"/>
      <c r="G28" s="71"/>
    </row>
    <row r="29" spans="1:8" x14ac:dyDescent="0.25">
      <c r="E29" s="70" t="s">
        <v>230</v>
      </c>
      <c r="F29" s="71"/>
      <c r="G29" s="71">
        <f>-H13</f>
        <v>-5869.32</v>
      </c>
    </row>
    <row r="30" spans="1:8" x14ac:dyDescent="0.25">
      <c r="E30" s="70"/>
      <c r="F30" s="71"/>
      <c r="G30" s="71"/>
    </row>
    <row r="31" spans="1:8" x14ac:dyDescent="0.25">
      <c r="E31" s="70" t="s">
        <v>231</v>
      </c>
      <c r="F31" s="71"/>
      <c r="G31" s="72">
        <f>G23+G27+G29</f>
        <v>7335.3600000000006</v>
      </c>
    </row>
    <row r="32" spans="1:8" x14ac:dyDescent="0.25">
      <c r="E32" s="70"/>
      <c r="F32" s="71"/>
      <c r="G32" s="71"/>
    </row>
    <row r="33" spans="5:7" x14ac:dyDescent="0.25">
      <c r="E33" s="75" t="s">
        <v>232</v>
      </c>
      <c r="F33" s="15"/>
      <c r="G33" s="26">
        <v>7335.36</v>
      </c>
    </row>
    <row r="35" spans="5:7" x14ac:dyDescent="0.25">
      <c r="E35" s="55" t="s">
        <v>227</v>
      </c>
      <c r="G35" s="78">
        <f>G31-G33</f>
        <v>0</v>
      </c>
    </row>
    <row r="37" spans="5:7" x14ac:dyDescent="0.25">
      <c r="E37" s="79" t="s">
        <v>224</v>
      </c>
      <c r="F37" s="80"/>
      <c r="G37" s="80"/>
    </row>
    <row r="38" spans="5:7" x14ac:dyDescent="0.25">
      <c r="E38" s="79" t="s">
        <v>233</v>
      </c>
      <c r="F38" s="80"/>
      <c r="G38" s="80">
        <v>-247.1</v>
      </c>
    </row>
  </sheetData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Cashbook Detail</vt:lpstr>
      <vt:lpstr>Bank Recs MPC</vt:lpstr>
      <vt:lpstr>Rec Field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Denby</dc:creator>
  <cp:lastModifiedBy>Rebecca Denby</cp:lastModifiedBy>
  <dcterms:created xsi:type="dcterms:W3CDTF">2026-05-12T09:45:34Z</dcterms:created>
  <dcterms:modified xsi:type="dcterms:W3CDTF">2026-05-12T12:45:27Z</dcterms:modified>
</cp:coreProperties>
</file>